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Marleen\C2DH\Thesis pieces\Final\post defence submission\"/>
    </mc:Choice>
  </mc:AlternateContent>
  <xr:revisionPtr revIDLastSave="0" documentId="8_{821DCA39-1E4F-4F96-A7B3-409FDCCB5585}" xr6:coauthVersionLast="47" xr6:coauthVersionMax="47" xr10:uidLastSave="{00000000-0000-0000-0000-000000000000}"/>
  <bookViews>
    <workbookView xWindow="-108" yWindow="-108" windowWidth="30936" windowHeight="16896" activeTab="4" xr2:uid="{00000000-000D-0000-FFFF-FFFF00000000}"/>
  </bookViews>
  <sheets>
    <sheet name="EN" sheetId="1" r:id="rId1"/>
    <sheet name="DE" sheetId="4" r:id="rId2"/>
    <sheet name="PRO" sheetId="19" r:id="rId3"/>
    <sheet name="NO" sheetId="20" r:id="rId4"/>
    <sheet name="Analysis"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4" i="3" l="1"/>
  <c r="AB35" i="3"/>
  <c r="AB36" i="3"/>
  <c r="AB37" i="3"/>
  <c r="AB39" i="3"/>
  <c r="AB40" i="3"/>
  <c r="AB41" i="3"/>
  <c r="AB42" i="3"/>
  <c r="AB43" i="3"/>
  <c r="AB45" i="3"/>
  <c r="AB46" i="3"/>
  <c r="AB47" i="3"/>
  <c r="AB48" i="3"/>
  <c r="AB49" i="3"/>
  <c r="AB51" i="3"/>
  <c r="AB52" i="3"/>
  <c r="AB53" i="3"/>
  <c r="AB54" i="3"/>
  <c r="AB55" i="3"/>
  <c r="AB33" i="3"/>
  <c r="AA34" i="3"/>
  <c r="AA35" i="3"/>
  <c r="AA36" i="3"/>
  <c r="AA37" i="3"/>
  <c r="AA39" i="3"/>
  <c r="AA40" i="3"/>
  <c r="AA41" i="3"/>
  <c r="AA42" i="3"/>
  <c r="AA43" i="3"/>
  <c r="AA45" i="3"/>
  <c r="AA46" i="3"/>
  <c r="AA47" i="3"/>
  <c r="AA48" i="3"/>
  <c r="AA49" i="3"/>
  <c r="AA51" i="3"/>
  <c r="AA52" i="3"/>
  <c r="AA53" i="3"/>
  <c r="AA54" i="3"/>
  <c r="AA55" i="3"/>
  <c r="AA33" i="3"/>
  <c r="Z34" i="3"/>
  <c r="Z35" i="3"/>
  <c r="Z36" i="3"/>
  <c r="Z37" i="3"/>
  <c r="Z39" i="3"/>
  <c r="Z40" i="3"/>
  <c r="Z41" i="3"/>
  <c r="Z42" i="3"/>
  <c r="Z43" i="3"/>
  <c r="Z45" i="3"/>
  <c r="Z46" i="3"/>
  <c r="Z47" i="3"/>
  <c r="Z48" i="3"/>
  <c r="Z49" i="3"/>
  <c r="Z51" i="3"/>
  <c r="Z52" i="3"/>
  <c r="Z53" i="3"/>
  <c r="Z54" i="3"/>
  <c r="Z55" i="3"/>
  <c r="Z33" i="3"/>
  <c r="AA26" i="3"/>
  <c r="AB26" i="3"/>
  <c r="AC26" i="3"/>
  <c r="AD26" i="3"/>
  <c r="AE26" i="3"/>
  <c r="AA27" i="3"/>
  <c r="AB27" i="3"/>
  <c r="AC27" i="3"/>
  <c r="AD27" i="3"/>
  <c r="AE27" i="3"/>
  <c r="AA28" i="3"/>
  <c r="AB28" i="3"/>
  <c r="AC28" i="3"/>
  <c r="AD28" i="3"/>
  <c r="AE28" i="3"/>
  <c r="AA29" i="3"/>
  <c r="AB29" i="3"/>
  <c r="AC29" i="3"/>
  <c r="AD29" i="3"/>
  <c r="AE29" i="3"/>
  <c r="AA30" i="3"/>
  <c r="AB30" i="3"/>
  <c r="AC30" i="3"/>
  <c r="AD30" i="3"/>
  <c r="AE30" i="3"/>
  <c r="AJ26" i="3"/>
  <c r="AJ27" i="3"/>
  <c r="AJ28" i="3"/>
  <c r="AJ29" i="3"/>
  <c r="AJ30" i="3"/>
  <c r="AI27" i="3"/>
  <c r="AI28" i="3"/>
  <c r="AI29" i="3"/>
  <c r="AI30" i="3"/>
  <c r="AI26" i="3"/>
  <c r="AH27" i="3"/>
  <c r="AH28" i="3"/>
  <c r="AH29" i="3"/>
  <c r="AH30" i="3"/>
  <c r="AH26" i="3"/>
  <c r="AF27" i="3"/>
  <c r="AF28" i="3"/>
  <c r="AF29" i="3"/>
  <c r="AF30" i="3"/>
  <c r="AF26" i="3"/>
  <c r="V30" i="3"/>
  <c r="U30" i="3"/>
  <c r="AG30" i="3" s="1"/>
  <c r="T30" i="3"/>
  <c r="S30" i="3"/>
  <c r="R30" i="3"/>
  <c r="Q30" i="3"/>
  <c r="P30" i="3"/>
  <c r="O30" i="3"/>
  <c r="W30" i="3" s="1"/>
  <c r="V29" i="3"/>
  <c r="U29" i="3"/>
  <c r="AG29" i="3" s="1"/>
  <c r="T29" i="3"/>
  <c r="S29" i="3"/>
  <c r="R29" i="3"/>
  <c r="X29" i="3" s="1"/>
  <c r="Q29" i="3"/>
  <c r="P29" i="3"/>
  <c r="O29" i="3"/>
  <c r="V28" i="3"/>
  <c r="U28" i="3"/>
  <c r="AG28" i="3" s="1"/>
  <c r="T28" i="3"/>
  <c r="S28" i="3"/>
  <c r="R28" i="3"/>
  <c r="Q28" i="3"/>
  <c r="P28" i="3"/>
  <c r="O28" i="3"/>
  <c r="V27" i="3"/>
  <c r="U27" i="3"/>
  <c r="AG27" i="3" s="1"/>
  <c r="T27" i="3"/>
  <c r="S27" i="3"/>
  <c r="R27" i="3"/>
  <c r="X27" i="3" s="1"/>
  <c r="Q27" i="3"/>
  <c r="P27" i="3"/>
  <c r="O27" i="3"/>
  <c r="V26" i="3"/>
  <c r="U26" i="3"/>
  <c r="AG26" i="3" s="1"/>
  <c r="T26" i="3"/>
  <c r="S26" i="3"/>
  <c r="R26" i="3"/>
  <c r="Q26" i="3"/>
  <c r="P26" i="3"/>
  <c r="O26" i="3"/>
  <c r="I115" i="3"/>
  <c r="J115" i="3" s="1"/>
  <c r="G115" i="3"/>
  <c r="H115" i="3" s="1"/>
  <c r="E115" i="3"/>
  <c r="C115" i="3"/>
  <c r="K115" i="3" s="1"/>
  <c r="I114" i="3"/>
  <c r="G114" i="3"/>
  <c r="E114" i="3"/>
  <c r="C114" i="3"/>
  <c r="L114" i="3" s="1"/>
  <c r="I113" i="3"/>
  <c r="J113" i="3" s="1"/>
  <c r="G113" i="3"/>
  <c r="H113" i="3" s="1"/>
  <c r="E113" i="3"/>
  <c r="C113" i="3"/>
  <c r="I112" i="3"/>
  <c r="J112" i="3" s="1"/>
  <c r="G112" i="3"/>
  <c r="E112" i="3"/>
  <c r="C112" i="3"/>
  <c r="L112" i="3" s="1"/>
  <c r="I111" i="3"/>
  <c r="J111" i="3" s="1"/>
  <c r="G111" i="3"/>
  <c r="H111" i="3" s="1"/>
  <c r="E111" i="3"/>
  <c r="C111" i="3"/>
  <c r="K111" i="3" s="1"/>
  <c r="I110" i="3"/>
  <c r="G110" i="3"/>
  <c r="E110" i="3"/>
  <c r="C110" i="3"/>
  <c r="I109" i="3"/>
  <c r="J109" i="3" s="1"/>
  <c r="G109" i="3"/>
  <c r="H109" i="3" s="1"/>
  <c r="E109" i="3"/>
  <c r="C109" i="3"/>
  <c r="L109" i="3" s="1"/>
  <c r="I108" i="3"/>
  <c r="G108" i="3"/>
  <c r="E108" i="3"/>
  <c r="C108" i="3"/>
  <c r="I107" i="3"/>
  <c r="J107" i="3" s="1"/>
  <c r="G107" i="3"/>
  <c r="H107" i="3" s="1"/>
  <c r="E107" i="3"/>
  <c r="F107" i="3" s="1"/>
  <c r="C107" i="3"/>
  <c r="I106" i="3"/>
  <c r="G106" i="3"/>
  <c r="E106" i="3"/>
  <c r="C106" i="3"/>
  <c r="L106" i="3" s="1"/>
  <c r="I105" i="3"/>
  <c r="J105" i="3" s="1"/>
  <c r="G105" i="3"/>
  <c r="H105" i="3" s="1"/>
  <c r="E105" i="3"/>
  <c r="F105" i="3" s="1"/>
  <c r="C105" i="3"/>
  <c r="L105" i="3" s="1"/>
  <c r="I104" i="3"/>
  <c r="G104" i="3"/>
  <c r="E104" i="3"/>
  <c r="C104" i="3"/>
  <c r="L104" i="3" s="1"/>
  <c r="I103" i="3"/>
  <c r="J103" i="3" s="1"/>
  <c r="G103" i="3"/>
  <c r="H103" i="3" s="1"/>
  <c r="E103" i="3"/>
  <c r="C103" i="3"/>
  <c r="L103" i="3" s="1"/>
  <c r="I102" i="3"/>
  <c r="J102" i="3" s="1"/>
  <c r="G102" i="3"/>
  <c r="H102" i="3" s="1"/>
  <c r="E102" i="3"/>
  <c r="C102" i="3"/>
  <c r="L102" i="3" s="1"/>
  <c r="I101" i="3"/>
  <c r="G101" i="3"/>
  <c r="E101" i="3"/>
  <c r="C101" i="3"/>
  <c r="L101" i="3" s="1"/>
  <c r="I100" i="3"/>
  <c r="G100" i="3"/>
  <c r="E100" i="3"/>
  <c r="C100" i="3"/>
  <c r="L100" i="3" s="1"/>
  <c r="I99" i="3"/>
  <c r="J99" i="3" s="1"/>
  <c r="G99" i="3"/>
  <c r="H99" i="3" s="1"/>
  <c r="E99" i="3"/>
  <c r="C99" i="3"/>
  <c r="L99" i="3" s="1"/>
  <c r="I98" i="3"/>
  <c r="G98" i="3"/>
  <c r="E98" i="3"/>
  <c r="C98" i="3"/>
  <c r="L98" i="3" s="1"/>
  <c r="I97" i="3"/>
  <c r="J97" i="3" s="1"/>
  <c r="G97" i="3"/>
  <c r="H97" i="3" s="1"/>
  <c r="E97" i="3"/>
  <c r="F97" i="3" s="1"/>
  <c r="C97" i="3"/>
  <c r="L97" i="3" s="1"/>
  <c r="I96" i="3"/>
  <c r="G96" i="3"/>
  <c r="E96" i="3"/>
  <c r="C96" i="3"/>
  <c r="L96" i="3" s="1"/>
  <c r="I95" i="3"/>
  <c r="J95" i="3" s="1"/>
  <c r="G95" i="3"/>
  <c r="H95" i="3" s="1"/>
  <c r="E95" i="3"/>
  <c r="C95" i="3"/>
  <c r="L95" i="3" s="1"/>
  <c r="I94" i="3"/>
  <c r="J94" i="3" s="1"/>
  <c r="G94" i="3"/>
  <c r="H94" i="3" s="1"/>
  <c r="E94" i="3"/>
  <c r="C94" i="3"/>
  <c r="L94" i="3" s="1"/>
  <c r="I93" i="3"/>
  <c r="G93" i="3"/>
  <c r="E93" i="3"/>
  <c r="C93" i="3"/>
  <c r="L93" i="3" s="1"/>
  <c r="I92" i="3"/>
  <c r="J92" i="3" s="1"/>
  <c r="G92" i="3"/>
  <c r="E92" i="3"/>
  <c r="C92" i="3"/>
  <c r="L92" i="3" s="1"/>
  <c r="I91" i="3"/>
  <c r="J91" i="3" s="1"/>
  <c r="G91" i="3"/>
  <c r="H91" i="3" s="1"/>
  <c r="E91" i="3"/>
  <c r="F91" i="3" s="1"/>
  <c r="C91" i="3"/>
  <c r="L91" i="3" s="1"/>
  <c r="I90" i="3"/>
  <c r="J90" i="3" s="1"/>
  <c r="G90" i="3"/>
  <c r="E90" i="3"/>
  <c r="C90" i="3"/>
  <c r="L90" i="3" s="1"/>
  <c r="I89" i="3"/>
  <c r="J89" i="3" s="1"/>
  <c r="G89" i="3"/>
  <c r="E89" i="3"/>
  <c r="C89" i="3"/>
  <c r="L89" i="3" s="1"/>
  <c r="I88" i="3"/>
  <c r="J88" i="3" s="1"/>
  <c r="G88" i="3"/>
  <c r="E88" i="3"/>
  <c r="C88" i="3"/>
  <c r="L88" i="3" s="1"/>
  <c r="I87" i="3"/>
  <c r="J87" i="3" s="1"/>
  <c r="G87" i="3"/>
  <c r="H87" i="3" s="1"/>
  <c r="E87" i="3"/>
  <c r="F87" i="3" s="1"/>
  <c r="C87" i="3"/>
  <c r="L87" i="3" s="1"/>
  <c r="I86" i="3"/>
  <c r="J86" i="3" s="1"/>
  <c r="G86" i="3"/>
  <c r="E86" i="3"/>
  <c r="C86" i="3"/>
  <c r="L86" i="3" s="1"/>
  <c r="I85" i="3"/>
  <c r="J85" i="3" s="1"/>
  <c r="G85" i="3"/>
  <c r="E85" i="3"/>
  <c r="C85" i="3"/>
  <c r="L85" i="3" s="1"/>
  <c r="I84" i="3"/>
  <c r="J84" i="3" s="1"/>
  <c r="G84" i="3"/>
  <c r="E84" i="3"/>
  <c r="C84" i="3"/>
  <c r="L84" i="3" s="1"/>
  <c r="I83" i="3"/>
  <c r="J83" i="3" s="1"/>
  <c r="G83" i="3"/>
  <c r="H83" i="3" s="1"/>
  <c r="E83" i="3"/>
  <c r="F83" i="3" s="1"/>
  <c r="C83" i="3"/>
  <c r="L83" i="3" s="1"/>
  <c r="I82" i="3"/>
  <c r="J82" i="3" s="1"/>
  <c r="G82" i="3"/>
  <c r="E82" i="3"/>
  <c r="C82" i="3"/>
  <c r="L82" i="3" s="1"/>
  <c r="I81" i="3"/>
  <c r="J81" i="3" s="1"/>
  <c r="G81" i="3"/>
  <c r="E81" i="3"/>
  <c r="C81" i="3"/>
  <c r="L81" i="3" s="1"/>
  <c r="I80" i="3"/>
  <c r="J80" i="3" s="1"/>
  <c r="G80" i="3"/>
  <c r="E80" i="3"/>
  <c r="C80" i="3"/>
  <c r="L80" i="3"/>
  <c r="L115" i="3"/>
  <c r="F115" i="3"/>
  <c r="D115" i="3"/>
  <c r="J114" i="3"/>
  <c r="H114" i="3"/>
  <c r="F114" i="3"/>
  <c r="F113" i="3"/>
  <c r="L113" i="3"/>
  <c r="H112" i="3"/>
  <c r="F112" i="3"/>
  <c r="L111" i="3"/>
  <c r="F111" i="3"/>
  <c r="D111" i="3"/>
  <c r="J110" i="3"/>
  <c r="H110" i="3"/>
  <c r="F110" i="3"/>
  <c r="L110" i="3"/>
  <c r="F109" i="3"/>
  <c r="J108" i="3"/>
  <c r="H108" i="3"/>
  <c r="F108" i="3"/>
  <c r="L108" i="3"/>
  <c r="L107" i="3"/>
  <c r="D107" i="3"/>
  <c r="K107" i="3"/>
  <c r="J106" i="3"/>
  <c r="H106" i="3"/>
  <c r="F106" i="3"/>
  <c r="J104" i="3"/>
  <c r="H104" i="3"/>
  <c r="F104" i="3"/>
  <c r="F103" i="3"/>
  <c r="F102" i="3"/>
  <c r="J101" i="3"/>
  <c r="H101" i="3"/>
  <c r="F101" i="3"/>
  <c r="J100" i="3"/>
  <c r="H100" i="3"/>
  <c r="F100" i="3"/>
  <c r="F99" i="3"/>
  <c r="J98" i="3"/>
  <c r="H98" i="3"/>
  <c r="F98" i="3"/>
  <c r="J96" i="3"/>
  <c r="H96" i="3"/>
  <c r="F96" i="3"/>
  <c r="F95" i="3"/>
  <c r="F94" i="3"/>
  <c r="J93" i="3"/>
  <c r="H93" i="3"/>
  <c r="F93" i="3"/>
  <c r="H92" i="3"/>
  <c r="F92" i="3"/>
  <c r="H90" i="3"/>
  <c r="F90" i="3"/>
  <c r="H89" i="3"/>
  <c r="F89" i="3"/>
  <c r="H88" i="3"/>
  <c r="F88" i="3"/>
  <c r="H86" i="3"/>
  <c r="F86" i="3"/>
  <c r="H85" i="3"/>
  <c r="F85" i="3"/>
  <c r="H84" i="3"/>
  <c r="F84" i="3"/>
  <c r="H82" i="3"/>
  <c r="F82" i="3"/>
  <c r="H81" i="3"/>
  <c r="F81" i="3"/>
  <c r="H80" i="3"/>
  <c r="F80" i="3"/>
  <c r="T58" i="3"/>
  <c r="P61" i="3"/>
  <c r="U55" i="3"/>
  <c r="U60" i="3"/>
  <c r="V60" i="3" s="1"/>
  <c r="S60" i="3"/>
  <c r="T60" i="3" s="1"/>
  <c r="Q60" i="3"/>
  <c r="R60" i="3" s="1"/>
  <c r="O60" i="3"/>
  <c r="P60" i="3" s="1"/>
  <c r="V55" i="3"/>
  <c r="W55" i="3"/>
  <c r="X55" i="3"/>
  <c r="Q61" i="3"/>
  <c r="R61" i="3" s="1"/>
  <c r="O61" i="3"/>
  <c r="U59" i="3"/>
  <c r="V59" i="3" s="1"/>
  <c r="U58" i="3"/>
  <c r="V58" i="3" s="1"/>
  <c r="S59" i="3"/>
  <c r="T59" i="3" s="1"/>
  <c r="S58" i="3"/>
  <c r="O59" i="3"/>
  <c r="P59" i="3" s="1"/>
  <c r="O58" i="3"/>
  <c r="W58" i="3" s="1"/>
  <c r="X58" i="3" s="1"/>
  <c r="Q59" i="3"/>
  <c r="R59" i="3" s="1"/>
  <c r="Q58" i="3"/>
  <c r="R58" i="3" s="1"/>
  <c r="O55" i="3"/>
  <c r="O54" i="3"/>
  <c r="O53" i="3"/>
  <c r="O52" i="3"/>
  <c r="O51" i="3"/>
  <c r="O49" i="3"/>
  <c r="O48" i="3"/>
  <c r="O47" i="3"/>
  <c r="O46" i="3"/>
  <c r="O45" i="3"/>
  <c r="O43" i="3"/>
  <c r="O42" i="3"/>
  <c r="O41" i="3"/>
  <c r="O40" i="3"/>
  <c r="O39" i="3"/>
  <c r="O37" i="3"/>
  <c r="O36" i="3"/>
  <c r="O35" i="3"/>
  <c r="O34" i="3"/>
  <c r="O33" i="3"/>
  <c r="R55" i="3"/>
  <c r="R54" i="3"/>
  <c r="R53" i="3"/>
  <c r="R52" i="3"/>
  <c r="R51" i="3"/>
  <c r="Q55" i="3"/>
  <c r="Q54" i="3"/>
  <c r="Q53" i="3"/>
  <c r="Q52" i="3"/>
  <c r="Q51" i="3"/>
  <c r="P55" i="3"/>
  <c r="S55" i="3" s="1"/>
  <c r="P54" i="3"/>
  <c r="P53" i="3"/>
  <c r="S53" i="3" s="1"/>
  <c r="P52" i="3"/>
  <c r="S52" i="3" s="1"/>
  <c r="P51" i="3"/>
  <c r="S51" i="3" s="1"/>
  <c r="R49" i="3"/>
  <c r="R48" i="3"/>
  <c r="R47" i="3"/>
  <c r="R46" i="3"/>
  <c r="R45" i="3"/>
  <c r="Q49" i="3"/>
  <c r="Q48" i="3"/>
  <c r="Q47" i="3"/>
  <c r="Q46" i="3"/>
  <c r="Q45" i="3"/>
  <c r="P49" i="3"/>
  <c r="S49" i="3" s="1"/>
  <c r="P48" i="3"/>
  <c r="S48" i="3" s="1"/>
  <c r="P47" i="3"/>
  <c r="S47" i="3" s="1"/>
  <c r="P46" i="3"/>
  <c r="S46" i="3" s="1"/>
  <c r="P45" i="3"/>
  <c r="S45" i="3" s="1"/>
  <c r="R43" i="3"/>
  <c r="R42" i="3"/>
  <c r="R41" i="3"/>
  <c r="R40" i="3"/>
  <c r="R39" i="3"/>
  <c r="Q43" i="3"/>
  <c r="Q42" i="3"/>
  <c r="Q41" i="3"/>
  <c r="Q40" i="3"/>
  <c r="Q39" i="3"/>
  <c r="P43" i="3"/>
  <c r="S43" i="3" s="1"/>
  <c r="P42" i="3"/>
  <c r="S42" i="3" s="1"/>
  <c r="P41" i="3"/>
  <c r="P40" i="3"/>
  <c r="P39" i="3"/>
  <c r="R37" i="3"/>
  <c r="R36" i="3"/>
  <c r="R35" i="3"/>
  <c r="R34" i="3"/>
  <c r="R33" i="3"/>
  <c r="Q37" i="3"/>
  <c r="Q36" i="3"/>
  <c r="Q35" i="3"/>
  <c r="Q34" i="3"/>
  <c r="Q33" i="3"/>
  <c r="P37" i="3"/>
  <c r="P36" i="3"/>
  <c r="P35" i="3"/>
  <c r="P34" i="3"/>
  <c r="P33" i="3"/>
  <c r="W28" i="3"/>
  <c r="X30" i="3"/>
  <c r="X28" i="3"/>
  <c r="X26" i="3"/>
  <c r="W29" i="3"/>
  <c r="W27" i="3"/>
  <c r="C41" i="3"/>
  <c r="E41" i="3"/>
  <c r="G41" i="3"/>
  <c r="I41" i="3"/>
  <c r="C42" i="3"/>
  <c r="E42" i="3"/>
  <c r="G42" i="3"/>
  <c r="I42" i="3"/>
  <c r="C43" i="3"/>
  <c r="E43" i="3"/>
  <c r="G43" i="3"/>
  <c r="I43" i="3"/>
  <c r="C44" i="3"/>
  <c r="E44" i="3"/>
  <c r="G44" i="3"/>
  <c r="I44" i="3"/>
  <c r="C45" i="3"/>
  <c r="E45" i="3"/>
  <c r="G45" i="3"/>
  <c r="I45" i="3"/>
  <c r="C46" i="3"/>
  <c r="E46" i="3"/>
  <c r="G46" i="3"/>
  <c r="I46" i="3"/>
  <c r="C47" i="3"/>
  <c r="E47" i="3"/>
  <c r="G47" i="3"/>
  <c r="I47" i="3"/>
  <c r="C48" i="3"/>
  <c r="E48" i="3"/>
  <c r="G48" i="3"/>
  <c r="I48" i="3"/>
  <c r="C49" i="3"/>
  <c r="E49" i="3"/>
  <c r="G49" i="3"/>
  <c r="I49" i="3"/>
  <c r="C50" i="3"/>
  <c r="E50" i="3"/>
  <c r="G50" i="3"/>
  <c r="I50" i="3"/>
  <c r="C51" i="3"/>
  <c r="E51" i="3"/>
  <c r="G51" i="3"/>
  <c r="I51" i="3"/>
  <c r="C52" i="3"/>
  <c r="E52" i="3"/>
  <c r="G52" i="3"/>
  <c r="I52" i="3"/>
  <c r="C53" i="3"/>
  <c r="E53" i="3"/>
  <c r="G53" i="3"/>
  <c r="I53" i="3"/>
  <c r="C54" i="3"/>
  <c r="E54" i="3"/>
  <c r="G54" i="3"/>
  <c r="I54" i="3"/>
  <c r="C55" i="3"/>
  <c r="E55" i="3"/>
  <c r="G55" i="3"/>
  <c r="I55" i="3"/>
  <c r="C56" i="3"/>
  <c r="E56" i="3"/>
  <c r="G56" i="3"/>
  <c r="I56" i="3"/>
  <c r="C57" i="3"/>
  <c r="E57" i="3"/>
  <c r="G57" i="3"/>
  <c r="I57" i="3"/>
  <c r="C58" i="3"/>
  <c r="E58" i="3"/>
  <c r="G58" i="3"/>
  <c r="I58" i="3"/>
  <c r="C59" i="3"/>
  <c r="E59" i="3"/>
  <c r="G59" i="3"/>
  <c r="I59" i="3"/>
  <c r="C60" i="3"/>
  <c r="E60" i="3"/>
  <c r="G60" i="3"/>
  <c r="I60" i="3"/>
  <c r="C61" i="3"/>
  <c r="E61" i="3"/>
  <c r="G61" i="3"/>
  <c r="I61" i="3"/>
  <c r="C62" i="3"/>
  <c r="E62" i="3"/>
  <c r="G62" i="3"/>
  <c r="I62" i="3"/>
  <c r="C63" i="3"/>
  <c r="E63" i="3"/>
  <c r="G63" i="3"/>
  <c r="I63" i="3"/>
  <c r="C64" i="3"/>
  <c r="E64" i="3"/>
  <c r="G64" i="3"/>
  <c r="I64" i="3"/>
  <c r="C65" i="3"/>
  <c r="E65" i="3"/>
  <c r="G65" i="3"/>
  <c r="I65" i="3"/>
  <c r="C66" i="3"/>
  <c r="E66" i="3"/>
  <c r="G66" i="3"/>
  <c r="I66" i="3"/>
  <c r="C67" i="3"/>
  <c r="E67" i="3"/>
  <c r="G67" i="3"/>
  <c r="I67" i="3"/>
  <c r="C68" i="3"/>
  <c r="E68" i="3"/>
  <c r="G68" i="3"/>
  <c r="I68" i="3"/>
  <c r="C69" i="3"/>
  <c r="E69" i="3"/>
  <c r="G69" i="3"/>
  <c r="I69" i="3"/>
  <c r="C70" i="3"/>
  <c r="E70" i="3"/>
  <c r="G70" i="3"/>
  <c r="I70" i="3"/>
  <c r="C71" i="3"/>
  <c r="E71" i="3"/>
  <c r="G71" i="3"/>
  <c r="I71" i="3"/>
  <c r="C72" i="3"/>
  <c r="E72" i="3"/>
  <c r="G72" i="3"/>
  <c r="I72" i="3"/>
  <c r="C73" i="3"/>
  <c r="E73" i="3"/>
  <c r="G73" i="3"/>
  <c r="I73" i="3"/>
  <c r="C74" i="3"/>
  <c r="E74" i="3"/>
  <c r="G74" i="3"/>
  <c r="I74" i="3"/>
  <c r="C75" i="3"/>
  <c r="E75" i="3"/>
  <c r="G75" i="3"/>
  <c r="I75" i="3"/>
  <c r="C76" i="3"/>
  <c r="E76" i="3"/>
  <c r="G76" i="3"/>
  <c r="I76" i="3"/>
  <c r="R23" i="3"/>
  <c r="Q23" i="3"/>
  <c r="P23" i="3"/>
  <c r="R22" i="3"/>
  <c r="Q22" i="3"/>
  <c r="P22" i="3"/>
  <c r="R21" i="3"/>
  <c r="Q21" i="3"/>
  <c r="P21" i="3"/>
  <c r="R20" i="3"/>
  <c r="Q20" i="3"/>
  <c r="P20" i="3"/>
  <c r="R19" i="3"/>
  <c r="Q19" i="3"/>
  <c r="P19" i="3"/>
  <c r="O19" i="3"/>
  <c r="O23" i="3"/>
  <c r="O22" i="3"/>
  <c r="O21" i="3"/>
  <c r="O20" i="3"/>
  <c r="R18" i="3"/>
  <c r="Q18" i="3"/>
  <c r="P18" i="3"/>
  <c r="O18" i="3"/>
  <c r="S18" i="3" s="1"/>
  <c r="W26" i="3" l="1"/>
  <c r="S39" i="3"/>
  <c r="S54" i="3"/>
  <c r="S37" i="3"/>
  <c r="W61" i="3"/>
  <c r="X61" i="3" s="1"/>
  <c r="K80" i="3"/>
  <c r="K84" i="3"/>
  <c r="K88" i="3"/>
  <c r="K92" i="3"/>
  <c r="K96" i="3"/>
  <c r="K100" i="3"/>
  <c r="K104" i="3"/>
  <c r="K108" i="3"/>
  <c r="K112" i="3"/>
  <c r="S19" i="3"/>
  <c r="W60" i="3"/>
  <c r="X60" i="3" s="1"/>
  <c r="D80" i="3"/>
  <c r="D84" i="3"/>
  <c r="D88" i="3"/>
  <c r="D92" i="3"/>
  <c r="D96" i="3"/>
  <c r="D100" i="3"/>
  <c r="D104" i="3"/>
  <c r="D108" i="3"/>
  <c r="D112" i="3"/>
  <c r="W59" i="3"/>
  <c r="X59" i="3" s="1"/>
  <c r="X62" i="3" s="1"/>
  <c r="K81" i="3"/>
  <c r="K85" i="3"/>
  <c r="K89" i="3"/>
  <c r="K93" i="3"/>
  <c r="K97" i="3"/>
  <c r="K101" i="3"/>
  <c r="K105" i="3"/>
  <c r="K109" i="3"/>
  <c r="K113" i="3"/>
  <c r="P58" i="3"/>
  <c r="D81" i="3"/>
  <c r="D85" i="3"/>
  <c r="D89" i="3"/>
  <c r="D93" i="3"/>
  <c r="D97" i="3"/>
  <c r="D101" i="3"/>
  <c r="D105" i="3"/>
  <c r="D109" i="3"/>
  <c r="D113" i="3"/>
  <c r="K82" i="3"/>
  <c r="K86" i="3"/>
  <c r="K90" i="3"/>
  <c r="K94" i="3"/>
  <c r="K98" i="3"/>
  <c r="K102" i="3"/>
  <c r="K106" i="3"/>
  <c r="K110" i="3"/>
  <c r="K114" i="3"/>
  <c r="S40" i="3"/>
  <c r="D82" i="3"/>
  <c r="D86" i="3"/>
  <c r="D90" i="3"/>
  <c r="D94" i="3"/>
  <c r="D98" i="3"/>
  <c r="D102" i="3"/>
  <c r="D106" i="3"/>
  <c r="D110" i="3"/>
  <c r="D114" i="3"/>
  <c r="K83" i="3"/>
  <c r="K87" i="3"/>
  <c r="K91" i="3"/>
  <c r="K95" i="3"/>
  <c r="K99" i="3"/>
  <c r="K103" i="3"/>
  <c r="D83" i="3"/>
  <c r="D87" i="3"/>
  <c r="D91" i="3"/>
  <c r="D95" i="3"/>
  <c r="D99" i="3"/>
  <c r="D103" i="3"/>
  <c r="S61" i="3"/>
  <c r="U61" i="3"/>
  <c r="V61" i="3" s="1"/>
  <c r="U62" i="3"/>
  <c r="Q62" i="3"/>
  <c r="O62" i="3"/>
  <c r="S33" i="3"/>
  <c r="S34" i="3"/>
  <c r="S41" i="3"/>
  <c r="S35" i="3"/>
  <c r="S36" i="3"/>
  <c r="S23" i="3"/>
  <c r="S22" i="3"/>
  <c r="S21" i="3"/>
  <c r="S20" i="3"/>
  <c r="Q3" i="3"/>
  <c r="Q2" i="3"/>
  <c r="O3" i="3"/>
  <c r="O2" i="3"/>
  <c r="J76" i="3"/>
  <c r="J75" i="3"/>
  <c r="J74" i="3"/>
  <c r="J73" i="3"/>
  <c r="J72" i="3"/>
  <c r="J71" i="3"/>
  <c r="J70" i="3"/>
  <c r="J69" i="3"/>
  <c r="J68" i="3"/>
  <c r="J67" i="3"/>
  <c r="J66" i="3"/>
  <c r="J65" i="3"/>
  <c r="J64" i="3"/>
  <c r="J63" i="3"/>
  <c r="J62" i="3"/>
  <c r="J61" i="3"/>
  <c r="J60" i="3"/>
  <c r="J59" i="3"/>
  <c r="J58" i="3"/>
  <c r="J57" i="3"/>
  <c r="J56" i="3"/>
  <c r="J55" i="3"/>
  <c r="J54" i="3"/>
  <c r="J53" i="3"/>
  <c r="J52" i="3"/>
  <c r="J47" i="3"/>
  <c r="J45" i="3"/>
  <c r="J44" i="3"/>
  <c r="J43" i="3"/>
  <c r="J42" i="3"/>
  <c r="J41" i="3"/>
  <c r="I37" i="3"/>
  <c r="J37" i="3" s="1"/>
  <c r="I36" i="3"/>
  <c r="J36" i="3" s="1"/>
  <c r="I35" i="3"/>
  <c r="J35" i="3" s="1"/>
  <c r="I34" i="3"/>
  <c r="J34" i="3" s="1"/>
  <c r="I33" i="3"/>
  <c r="J33" i="3" s="1"/>
  <c r="I32" i="3"/>
  <c r="J32" i="3" s="1"/>
  <c r="I31" i="3"/>
  <c r="J31" i="3" s="1"/>
  <c r="I30" i="3"/>
  <c r="J30" i="3" s="1"/>
  <c r="I29" i="3"/>
  <c r="J29" i="3" s="1"/>
  <c r="I28" i="3"/>
  <c r="J28" i="3" s="1"/>
  <c r="I27" i="3"/>
  <c r="J27" i="3" s="1"/>
  <c r="I26" i="3"/>
  <c r="J26" i="3" s="1"/>
  <c r="I25" i="3"/>
  <c r="J25" i="3" s="1"/>
  <c r="I24" i="3"/>
  <c r="J24" i="3" s="1"/>
  <c r="I23" i="3"/>
  <c r="J23" i="3" s="1"/>
  <c r="I22" i="3"/>
  <c r="J22" i="3" s="1"/>
  <c r="I21" i="3"/>
  <c r="J21" i="3" s="1"/>
  <c r="I20" i="3"/>
  <c r="J20" i="3" s="1"/>
  <c r="I19" i="3"/>
  <c r="J19" i="3" s="1"/>
  <c r="I18" i="3"/>
  <c r="J18" i="3" s="1"/>
  <c r="I17" i="3"/>
  <c r="J17" i="3" s="1"/>
  <c r="I16" i="3"/>
  <c r="J16" i="3" s="1"/>
  <c r="I15" i="3"/>
  <c r="J15" i="3" s="1"/>
  <c r="I14" i="3"/>
  <c r="J14" i="3" s="1"/>
  <c r="I13" i="3"/>
  <c r="J13" i="3" s="1"/>
  <c r="I12" i="3"/>
  <c r="J12" i="3" s="1"/>
  <c r="I11" i="3"/>
  <c r="J11" i="3" s="1"/>
  <c r="I10" i="3"/>
  <c r="J10" i="3" s="1"/>
  <c r="I9" i="3"/>
  <c r="J9" i="3" s="1"/>
  <c r="I8" i="3"/>
  <c r="J8" i="3" s="1"/>
  <c r="I7" i="3"/>
  <c r="J7" i="3" s="1"/>
  <c r="I6" i="3"/>
  <c r="J6" i="3" s="1"/>
  <c r="I5" i="3"/>
  <c r="J5" i="3" s="1"/>
  <c r="I4" i="3"/>
  <c r="J4" i="3" s="1"/>
  <c r="I3" i="3"/>
  <c r="J3" i="3" s="1"/>
  <c r="I2" i="3"/>
  <c r="J2" i="3" s="1"/>
  <c r="H76" i="3"/>
  <c r="H75" i="3"/>
  <c r="H74" i="3"/>
  <c r="H73" i="3"/>
  <c r="H72" i="3"/>
  <c r="H71" i="3"/>
  <c r="H70" i="3"/>
  <c r="H69" i="3"/>
  <c r="H68" i="3"/>
  <c r="H67" i="3"/>
  <c r="H66" i="3"/>
  <c r="H65" i="3"/>
  <c r="H64" i="3"/>
  <c r="H63" i="3"/>
  <c r="H62" i="3"/>
  <c r="H61" i="3"/>
  <c r="H60" i="3"/>
  <c r="H59" i="3"/>
  <c r="H58" i="3"/>
  <c r="H57" i="3"/>
  <c r="H56" i="3"/>
  <c r="H55" i="3"/>
  <c r="H54" i="3"/>
  <c r="H53" i="3"/>
  <c r="H52" i="3"/>
  <c r="H47" i="3"/>
  <c r="H45" i="3"/>
  <c r="H44" i="3"/>
  <c r="H43" i="3"/>
  <c r="H42" i="3"/>
  <c r="H41" i="3"/>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G12" i="3"/>
  <c r="H12" i="3" s="1"/>
  <c r="G11" i="3"/>
  <c r="H11" i="3" s="1"/>
  <c r="G10" i="3"/>
  <c r="H10" i="3" s="1"/>
  <c r="G9" i="3"/>
  <c r="H9" i="3" s="1"/>
  <c r="G8" i="3"/>
  <c r="H8" i="3" s="1"/>
  <c r="G7" i="3"/>
  <c r="H7" i="3" s="1"/>
  <c r="G6" i="3"/>
  <c r="H6" i="3" s="1"/>
  <c r="G5" i="3"/>
  <c r="H5" i="3" s="1"/>
  <c r="G4" i="3"/>
  <c r="H4" i="3" s="1"/>
  <c r="G3" i="3"/>
  <c r="H3" i="3" s="1"/>
  <c r="G2" i="3"/>
  <c r="H2" i="3" s="1"/>
  <c r="S62" i="3" l="1"/>
  <c r="T61" i="3"/>
  <c r="H46" i="3"/>
  <c r="T11" i="3"/>
  <c r="H50" i="3"/>
  <c r="T10" i="3"/>
  <c r="J46" i="3"/>
  <c r="V11" i="3"/>
  <c r="J50" i="3"/>
  <c r="V10" i="3"/>
  <c r="H51" i="3"/>
  <c r="T9" i="3"/>
  <c r="J51" i="3"/>
  <c r="V9" i="3"/>
  <c r="H48" i="3"/>
  <c r="T12" i="3"/>
  <c r="J48" i="3"/>
  <c r="V12" i="3"/>
  <c r="H49" i="3"/>
  <c r="T13" i="3"/>
  <c r="J49" i="3"/>
  <c r="V13" i="3"/>
  <c r="V14" i="3" l="1"/>
  <c r="W9" i="3" s="1"/>
  <c r="T14" i="3"/>
  <c r="U12" i="3" s="1"/>
  <c r="Q6" i="3"/>
  <c r="R6" i="3" s="1"/>
  <c r="O6" i="3"/>
  <c r="P6" i="3" s="1"/>
  <c r="P2" i="3"/>
  <c r="I77" i="3"/>
  <c r="G77" i="3"/>
  <c r="D71" i="3"/>
  <c r="D64" i="3"/>
  <c r="D63" i="3"/>
  <c r="D60" i="3"/>
  <c r="D59" i="3"/>
  <c r="D58" i="3"/>
  <c r="D57" i="3"/>
  <c r="D56" i="3"/>
  <c r="D55" i="3"/>
  <c r="D54" i="3"/>
  <c r="D53" i="3"/>
  <c r="D52" i="3"/>
  <c r="D47" i="3"/>
  <c r="P11" i="3"/>
  <c r="D44" i="3"/>
  <c r="D43" i="3"/>
  <c r="F76" i="3"/>
  <c r="F75" i="3"/>
  <c r="F74" i="3"/>
  <c r="F73" i="3"/>
  <c r="F72" i="3"/>
  <c r="F71" i="3"/>
  <c r="F70" i="3"/>
  <c r="F69" i="3"/>
  <c r="F68" i="3"/>
  <c r="F67" i="3"/>
  <c r="F66" i="3"/>
  <c r="F65" i="3"/>
  <c r="F64" i="3"/>
  <c r="F63" i="3"/>
  <c r="F62" i="3"/>
  <c r="F61" i="3"/>
  <c r="F60" i="3"/>
  <c r="F59" i="3"/>
  <c r="F58" i="3"/>
  <c r="F57" i="3"/>
  <c r="F56" i="3"/>
  <c r="F55" i="3"/>
  <c r="F54" i="3"/>
  <c r="F53" i="3"/>
  <c r="F52" i="3"/>
  <c r="F47" i="3"/>
  <c r="F45" i="3"/>
  <c r="F44" i="3"/>
  <c r="F43" i="3"/>
  <c r="F42" i="3"/>
  <c r="F41" i="3"/>
  <c r="R3" i="3"/>
  <c r="R2" i="3"/>
  <c r="P3" i="3"/>
  <c r="E21" i="3"/>
  <c r="F21" i="3" s="1"/>
  <c r="C21" i="3"/>
  <c r="D21" i="3" s="1"/>
  <c r="C22" i="3"/>
  <c r="E22" i="3"/>
  <c r="F22" i="3" s="1"/>
  <c r="E37" i="3"/>
  <c r="F37" i="3" s="1"/>
  <c r="E36" i="3"/>
  <c r="F36" i="3" s="1"/>
  <c r="E35" i="3"/>
  <c r="F35" i="3" s="1"/>
  <c r="E34" i="3"/>
  <c r="F34" i="3" s="1"/>
  <c r="E33" i="3"/>
  <c r="F33" i="3" s="1"/>
  <c r="E32" i="3"/>
  <c r="F32" i="3" s="1"/>
  <c r="E31" i="3"/>
  <c r="F31" i="3" s="1"/>
  <c r="E30" i="3"/>
  <c r="F30" i="3" s="1"/>
  <c r="E29" i="3"/>
  <c r="F29" i="3" s="1"/>
  <c r="E20" i="3"/>
  <c r="F20" i="3" s="1"/>
  <c r="E19" i="3"/>
  <c r="F19" i="3" s="1"/>
  <c r="E18" i="3"/>
  <c r="F18" i="3" s="1"/>
  <c r="E17" i="3"/>
  <c r="F17" i="3" s="1"/>
  <c r="E16" i="3"/>
  <c r="F16" i="3" s="1"/>
  <c r="E15" i="3"/>
  <c r="F15" i="3" s="1"/>
  <c r="E14" i="3"/>
  <c r="F14" i="3" s="1"/>
  <c r="E13" i="3"/>
  <c r="F13" i="3" s="1"/>
  <c r="E12" i="3"/>
  <c r="F12" i="3" s="1"/>
  <c r="E11" i="3"/>
  <c r="F11" i="3" s="1"/>
  <c r="E10" i="3"/>
  <c r="F10" i="3" s="1"/>
  <c r="E9" i="3"/>
  <c r="F9" i="3" s="1"/>
  <c r="E8" i="3"/>
  <c r="F8" i="3" s="1"/>
  <c r="E7" i="3"/>
  <c r="F7" i="3" s="1"/>
  <c r="E6" i="3"/>
  <c r="F6" i="3" s="1"/>
  <c r="E5" i="3"/>
  <c r="F5" i="3" s="1"/>
  <c r="E4" i="3"/>
  <c r="F4" i="3" s="1"/>
  <c r="C37" i="3"/>
  <c r="C36" i="3"/>
  <c r="D36" i="3" s="1"/>
  <c r="C35" i="3"/>
  <c r="C33" i="3"/>
  <c r="C32" i="3"/>
  <c r="C31" i="3"/>
  <c r="C30" i="3"/>
  <c r="C29" i="3"/>
  <c r="C20" i="3"/>
  <c r="D20" i="3" s="1"/>
  <c r="C19" i="3"/>
  <c r="C18" i="3"/>
  <c r="C17" i="3"/>
  <c r="C16" i="3"/>
  <c r="C15" i="3"/>
  <c r="C14" i="3"/>
  <c r="C13" i="3"/>
  <c r="C12" i="3"/>
  <c r="D12" i="3" s="1"/>
  <c r="C11" i="3"/>
  <c r="C10" i="3"/>
  <c r="C8" i="3"/>
  <c r="L8" i="3" s="1"/>
  <c r="C9" i="3"/>
  <c r="C7" i="3"/>
  <c r="C6" i="3"/>
  <c r="C5" i="3"/>
  <c r="C4" i="3"/>
  <c r="D4" i="3" s="1"/>
  <c r="C3" i="3"/>
  <c r="C2" i="3"/>
  <c r="C34" i="3"/>
  <c r="E3" i="3"/>
  <c r="F3" i="3" s="1"/>
  <c r="E2" i="3"/>
  <c r="F2" i="3" s="1"/>
  <c r="D75" i="3"/>
  <c r="D74" i="3"/>
  <c r="D73" i="3"/>
  <c r="D69" i="3"/>
  <c r="D67" i="3"/>
  <c r="D65" i="3"/>
  <c r="D62" i="3"/>
  <c r="D61" i="3"/>
  <c r="E28" i="3"/>
  <c r="F28" i="3" s="1"/>
  <c r="E27" i="3"/>
  <c r="F27" i="3" s="1"/>
  <c r="E26" i="3"/>
  <c r="F26" i="3" s="1"/>
  <c r="E25" i="3"/>
  <c r="F25" i="3" s="1"/>
  <c r="E24" i="3"/>
  <c r="F24" i="3" s="1"/>
  <c r="E23" i="3"/>
  <c r="F23" i="3" s="1"/>
  <c r="C28" i="3"/>
  <c r="D28" i="3" s="1"/>
  <c r="C27" i="3"/>
  <c r="C26" i="3"/>
  <c r="C25" i="3"/>
  <c r="C24" i="3"/>
  <c r="C23" i="3"/>
  <c r="U10" i="3" l="1"/>
  <c r="W10" i="3"/>
  <c r="W13" i="3"/>
  <c r="W11" i="3"/>
  <c r="W12" i="3"/>
  <c r="U11" i="3"/>
  <c r="U9" i="3"/>
  <c r="U13" i="3"/>
  <c r="R9" i="3"/>
  <c r="F51" i="3"/>
  <c r="D51" i="3"/>
  <c r="P9" i="3"/>
  <c r="S6" i="3"/>
  <c r="T6" i="3" s="1"/>
  <c r="R12" i="3"/>
  <c r="F48" i="3"/>
  <c r="D48" i="3"/>
  <c r="P12" i="3"/>
  <c r="R13" i="3"/>
  <c r="F49" i="3"/>
  <c r="D49" i="3"/>
  <c r="P13" i="3"/>
  <c r="R11" i="3"/>
  <c r="X11" i="3" s="1"/>
  <c r="F46" i="3"/>
  <c r="R10" i="3"/>
  <c r="F50" i="3"/>
  <c r="D50" i="3"/>
  <c r="P10" i="3"/>
  <c r="K46" i="3"/>
  <c r="L46" i="3" s="1"/>
  <c r="K42" i="3"/>
  <c r="L42" i="3" s="1"/>
  <c r="K68" i="3"/>
  <c r="L68" i="3" s="1"/>
  <c r="K41" i="3"/>
  <c r="L41" i="3" s="1"/>
  <c r="K45" i="3"/>
  <c r="L45" i="3" s="1"/>
  <c r="K72" i="3"/>
  <c r="L72" i="3" s="1"/>
  <c r="K76" i="3"/>
  <c r="L76" i="3" s="1"/>
  <c r="K66" i="3"/>
  <c r="L66" i="3" s="1"/>
  <c r="K70" i="3"/>
  <c r="L70" i="3" s="1"/>
  <c r="K74" i="3"/>
  <c r="L74" i="3" s="1"/>
  <c r="K62" i="3"/>
  <c r="L62" i="3" s="1"/>
  <c r="K58" i="3"/>
  <c r="L58" i="3" s="1"/>
  <c r="K54" i="3"/>
  <c r="L54" i="3" s="1"/>
  <c r="K50" i="3"/>
  <c r="L50" i="3" s="1"/>
  <c r="L7" i="3"/>
  <c r="L15" i="3"/>
  <c r="L31" i="3"/>
  <c r="K73" i="3"/>
  <c r="L73" i="3" s="1"/>
  <c r="K69" i="3"/>
  <c r="L69" i="3" s="1"/>
  <c r="K65" i="3"/>
  <c r="L65" i="3" s="1"/>
  <c r="K61" i="3"/>
  <c r="L61" i="3" s="1"/>
  <c r="K57" i="3"/>
  <c r="L57" i="3" s="1"/>
  <c r="K53" i="3"/>
  <c r="L53" i="3" s="1"/>
  <c r="K49" i="3"/>
  <c r="L49" i="3" s="1"/>
  <c r="K64" i="3"/>
  <c r="L64" i="3" s="1"/>
  <c r="K60" i="3"/>
  <c r="L60" i="3" s="1"/>
  <c r="K56" i="3"/>
  <c r="L56" i="3" s="1"/>
  <c r="K52" i="3"/>
  <c r="L52" i="3" s="1"/>
  <c r="K48" i="3"/>
  <c r="L48" i="3" s="1"/>
  <c r="K44" i="3"/>
  <c r="L44" i="3" s="1"/>
  <c r="K75" i="3"/>
  <c r="L75" i="3" s="1"/>
  <c r="K71" i="3"/>
  <c r="L71" i="3" s="1"/>
  <c r="K67" i="3"/>
  <c r="L67" i="3" s="1"/>
  <c r="K63" i="3"/>
  <c r="L63" i="3" s="1"/>
  <c r="K59" i="3"/>
  <c r="L59" i="3" s="1"/>
  <c r="K55" i="3"/>
  <c r="L55" i="3" s="1"/>
  <c r="K51" i="3"/>
  <c r="L51" i="3" s="1"/>
  <c r="K47" i="3"/>
  <c r="L47" i="3" s="1"/>
  <c r="K43" i="3"/>
  <c r="L43" i="3" s="1"/>
  <c r="L5" i="3"/>
  <c r="L13" i="3"/>
  <c r="L23" i="3"/>
  <c r="L16" i="3"/>
  <c r="L32" i="3"/>
  <c r="L34" i="3"/>
  <c r="L10" i="3"/>
  <c r="L18" i="3"/>
  <c r="L29" i="3"/>
  <c r="L3" i="3"/>
  <c r="L37" i="3"/>
  <c r="L27" i="3"/>
  <c r="L28" i="3"/>
  <c r="L11" i="3"/>
  <c r="L19" i="3"/>
  <c r="L25" i="3"/>
  <c r="L20" i="3"/>
  <c r="L26" i="3"/>
  <c r="L6" i="3"/>
  <c r="L14" i="3"/>
  <c r="L30" i="3"/>
  <c r="L9" i="3"/>
  <c r="L22" i="3"/>
  <c r="L24" i="3"/>
  <c r="L17" i="3"/>
  <c r="L33" i="3"/>
  <c r="L2" i="3"/>
  <c r="L35" i="3"/>
  <c r="L12" i="3"/>
  <c r="D35" i="3"/>
  <c r="D27" i="3"/>
  <c r="D19" i="3"/>
  <c r="D11" i="3"/>
  <c r="D3" i="3"/>
  <c r="D34" i="3"/>
  <c r="D26" i="3"/>
  <c r="D18" i="3"/>
  <c r="D10" i="3"/>
  <c r="L36" i="3"/>
  <c r="L4" i="3"/>
  <c r="D33" i="3"/>
  <c r="D25" i="3"/>
  <c r="D17" i="3"/>
  <c r="D9" i="3"/>
  <c r="D32" i="3"/>
  <c r="D24" i="3"/>
  <c r="D16" i="3"/>
  <c r="D8" i="3"/>
  <c r="D31" i="3"/>
  <c r="D23" i="3"/>
  <c r="D15" i="3"/>
  <c r="D7" i="3"/>
  <c r="D2" i="3"/>
  <c r="D30" i="3"/>
  <c r="D22" i="3"/>
  <c r="D14" i="3"/>
  <c r="D6" i="3"/>
  <c r="D37" i="3"/>
  <c r="D29" i="3"/>
  <c r="D13" i="3"/>
  <c r="D5" i="3"/>
  <c r="L21" i="3"/>
  <c r="S3" i="3"/>
  <c r="T3" i="3" s="1"/>
  <c r="E77" i="3"/>
  <c r="C77" i="3"/>
  <c r="K21" i="3"/>
  <c r="K22" i="3"/>
  <c r="D70" i="3"/>
  <c r="D46" i="3"/>
  <c r="D41" i="3"/>
  <c r="D45" i="3"/>
  <c r="D76" i="3"/>
  <c r="D68" i="3"/>
  <c r="D66" i="3"/>
  <c r="D42" i="3"/>
  <c r="D72" i="3"/>
  <c r="K32" i="3"/>
  <c r="K36" i="3"/>
  <c r="K37" i="3"/>
  <c r="K34" i="3"/>
  <c r="K14" i="3"/>
  <c r="K35" i="3"/>
  <c r="K33" i="3"/>
  <c r="K30" i="3"/>
  <c r="K29" i="3"/>
  <c r="K13" i="3"/>
  <c r="K31" i="3"/>
  <c r="K16" i="3"/>
  <c r="K4" i="3"/>
  <c r="K12" i="3"/>
  <c r="K20" i="3"/>
  <c r="K15" i="3"/>
  <c r="K8" i="3"/>
  <c r="K7" i="3"/>
  <c r="K6" i="3"/>
  <c r="K5" i="3"/>
  <c r="K11" i="3"/>
  <c r="K3" i="3"/>
  <c r="K2" i="3"/>
  <c r="K18" i="3"/>
  <c r="K10" i="3"/>
  <c r="K19" i="3"/>
  <c r="K17" i="3"/>
  <c r="K9" i="3"/>
  <c r="K28" i="3"/>
  <c r="K25" i="3"/>
  <c r="K27" i="3"/>
  <c r="K26" i="3"/>
  <c r="K24" i="3"/>
  <c r="K23" i="3"/>
  <c r="P14" i="3" l="1"/>
  <c r="Q11" i="3" s="1"/>
  <c r="X9" i="3"/>
  <c r="X10" i="3"/>
  <c r="X13" i="3"/>
  <c r="X12" i="3"/>
  <c r="R14" i="3"/>
  <c r="S13" i="3" s="1"/>
  <c r="S2" i="3"/>
  <c r="T2" i="3" s="1"/>
  <c r="K77" i="3"/>
  <c r="Q13" i="3" l="1"/>
  <c r="Q12" i="3"/>
  <c r="S10" i="3"/>
  <c r="S12" i="3"/>
  <c r="X14" i="3"/>
  <c r="Y11" i="3" s="1"/>
  <c r="S11" i="3"/>
  <c r="S9" i="3"/>
  <c r="Q10" i="3"/>
  <c r="Q9" i="3"/>
  <c r="Y10" i="3" l="1"/>
  <c r="Y13" i="3"/>
  <c r="Y12" i="3"/>
  <c r="Y9" i="3"/>
</calcChain>
</file>

<file path=xl/sharedStrings.xml><?xml version="1.0" encoding="utf-8"?>
<sst xmlns="http://schemas.openxmlformats.org/spreadsheetml/2006/main" count="30111" uniqueCount="6150">
  <si>
    <t>Timestamp</t>
  </si>
  <si>
    <t>Consent confirmation</t>
  </si>
  <si>
    <t>Please start by picking the gatehouse you think would fit best in this gap in the wall.</t>
  </si>
  <si>
    <t>How certain are you that this is the correct gatehouse?</t>
  </si>
  <si>
    <t>Why did you choose that version?</t>
  </si>
  <si>
    <t>These historic maps don't agree on whether the tower was on the left or the right side of the bridge. Which one do you believe?</t>
  </si>
  <si>
    <t>How did you decide which one to believe?</t>
  </si>
  <si>
    <t>This map, which was drawn in 1933 but is based on a map from 1810, also shows the tower on the right side of the bridge. Are you sure you want to position it on the left?</t>
  </si>
  <si>
    <t>Why did you make that choice?</t>
  </si>
  <si>
    <t>Based on these images of the ruins, what shape do you think the tower was?</t>
  </si>
  <si>
    <t>Why did you pick that answer?</t>
  </si>
  <si>
    <t>The gatehouse stood near the bridge, barring the road. We know where, approximately, the houses were, but not the streets themselves. How do you think the road continues through the gate?</t>
  </si>
  <si>
    <t>How did you come to that conclusion?</t>
  </si>
  <si>
    <t>Which gate reconstruction would you pick based on this analysis?</t>
  </si>
  <si>
    <t>Is your result the same as the gate you picked first?</t>
  </si>
  <si>
    <t>Do you think your new result is more accurate than the one you first picked?</t>
  </si>
  <si>
    <t>How certain are you that the new version you picked is the correct one?</t>
  </si>
  <si>
    <t>Which of these could make you change your mind?</t>
  </si>
  <si>
    <t>Why do you think the different pictures show different details on the walls?</t>
  </si>
  <si>
    <t>What do you think was attached to the gable wall of this building?</t>
  </si>
  <si>
    <t>Which material do you think was used to build it?</t>
  </si>
  <si>
    <t>What is your reasoning for those choices?</t>
  </si>
  <si>
    <t>What else do you think such a room might have been used for?</t>
  </si>
  <si>
    <t>What are your impressions of this reconstruction by JP Koenig?</t>
  </si>
  <si>
    <t>How accurate do you think Koenig's reconstruction is?</t>
  </si>
  <si>
    <t>What are your impressions of this reconstruction by John Zimmer?</t>
  </si>
  <si>
    <t>How accurate do you think Zimmer's reconstruction is?</t>
  </si>
  <si>
    <t>What are your impressions of this scale model?</t>
  </si>
  <si>
    <t>How accurate do you think the scale model is?</t>
  </si>
  <si>
    <t>What are your impressions of this physical reconstruction?</t>
  </si>
  <si>
    <t>How accurate do you think this reconstruction is?</t>
  </si>
  <si>
    <t>Which reconstruction do you think is the best?</t>
  </si>
  <si>
    <t>What makes it the best?</t>
  </si>
  <si>
    <t>What age are you?</t>
  </si>
  <si>
    <t xml:space="preserve">What's your educational background? </t>
  </si>
  <si>
    <t>Do you work in any of the following fields?</t>
  </si>
  <si>
    <t>Any additional comments?</t>
  </si>
  <si>
    <t>One final question: did you answer the questions seriously?</t>
  </si>
  <si>
    <t>I am 18 or older, understand how my data will be used and agree to participate.</t>
  </si>
  <si>
    <t>Gate in rectangular tower</t>
  </si>
  <si>
    <t>Because it fits with the other square shaped roofs and I heard at Rothenburg they liked to have a bend at the entrance.</t>
  </si>
  <si>
    <t>Right</t>
  </si>
  <si>
    <t>Cadastral maps are normally more accurate.</t>
  </si>
  <si>
    <t>round</t>
  </si>
  <si>
    <t>Because two of the pictures represent the tower as round.</t>
  </si>
  <si>
    <t>B: The road makes a sharp turn and goes through the gatehouse tower, parallel to the wall.</t>
  </si>
  <si>
    <t>Because the tour in Rothenburg said they didn’t want a clear shot into the city with a canon.</t>
  </si>
  <si>
    <t>Gate in round tower</t>
  </si>
  <si>
    <t>No</t>
  </si>
  <si>
    <t>Yes</t>
  </si>
  <si>
    <t>A historian writing something different in a book., Seeing a medieval painting where the gate looks different., An archaeological excavation that found remains of something different.</t>
  </si>
  <si>
    <t>Artistic licence, Too far away to see properly</t>
  </si>
  <si>
    <t>A balcony</t>
  </si>
  <si>
    <t>Wood</t>
  </si>
  <si>
    <t>I’m just guessing</t>
  </si>
  <si>
    <t xml:space="preserve">Toilet.  </t>
  </si>
  <si>
    <t>Stylized and 2D</t>
  </si>
  <si>
    <t xml:space="preserve">Decent </t>
  </si>
  <si>
    <t>Not necessarily completely to scale</t>
  </si>
  <si>
    <t>No opinion</t>
  </si>
  <si>
    <t>John Zimmer's drawing</t>
  </si>
  <si>
    <t>It looks more architectural and to scale.</t>
  </si>
  <si>
    <t>41-65</t>
  </si>
  <si>
    <t>Finished Master's degree or equivalent</t>
  </si>
  <si>
    <t>None of the above</t>
  </si>
  <si>
    <t>Yes - I answered them seriously, so you can use them for your research.</t>
  </si>
  <si>
    <t>It seems more logical to have a gatehouse, round or rectangular depending on style of the other towers.</t>
  </si>
  <si>
    <t>I believe that in 1824 had more accurat drawings.</t>
  </si>
  <si>
    <t>I see a round tower in the 1800 picture</t>
  </si>
  <si>
    <t>A gatehouse is better to defend</t>
  </si>
  <si>
    <t>It's the same.</t>
  </si>
  <si>
    <t>An archaeological excavation that found remains of something different.</t>
  </si>
  <si>
    <t>Artistic licence</t>
  </si>
  <si>
    <t>An enclosed porch or oriel</t>
  </si>
  <si>
    <t xml:space="preserve">A stone or iron porch would have survived test of times, </t>
  </si>
  <si>
    <t>Such kind of structures were also used as outhouse/toilet</t>
  </si>
  <si>
    <t xml:space="preserve">I have no clue what style of such wooden constructions was common in the regio
</t>
  </si>
  <si>
    <t>Same answer as above</t>
  </si>
  <si>
    <t>Still an artistic interpetation by the maker</t>
  </si>
  <si>
    <t>It might be posible, if this is the style most common in that region</t>
  </si>
  <si>
    <t>The physical reconstruction</t>
  </si>
  <si>
    <t>It's actual build, not a drawing or model</t>
  </si>
  <si>
    <t>Finished high school</t>
  </si>
  <si>
    <t>None</t>
  </si>
  <si>
    <t>There seems to be an offset between the position of the two walls. This arrangement would make attackers pass close to defensive fire for longer.</t>
  </si>
  <si>
    <t>Better quality draftsmanship. Also gives an area in front of the gates for any jams</t>
  </si>
  <si>
    <t>1800 and 1845 both suggest it. Also a rounder tower is more robust.</t>
  </si>
  <si>
    <t>A: The gatehouse tower is next to a gate in the wall and the road continues straight.</t>
  </si>
  <si>
    <t>Road seems to continue more clearly into the town</t>
  </si>
  <si>
    <t>Round tower on right</t>
  </si>
  <si>
    <t>Change over time, Artistic licence</t>
  </si>
  <si>
    <t>A defensive structure</t>
  </si>
  <si>
    <t>The corner stones are worked, suggesting no major room was there. The location does overhand the bricked up arch, so would be suitable for a defensive position</t>
  </si>
  <si>
    <t>Toiletry. Dropping rocks.</t>
  </si>
  <si>
    <t>Influenced by artistic traditions of the time.</t>
  </si>
  <si>
    <t xml:space="preserve">Appears reasonable </t>
  </si>
  <si>
    <t>Blue tiles?</t>
  </si>
  <si>
    <t>Doesn't seem to be using the support bases well</t>
  </si>
  <si>
    <t>I suspect because it plays to my prejudices by appearing an architectural drawing</t>
  </si>
  <si>
    <t xml:space="preserve">Rectangular seems more likely than round, as there don't appear to be any other round buildings.  I don't know anything about how gatehouses work, so I don't really know where the door would be.  </t>
  </si>
  <si>
    <t xml:space="preserve">The later map appears to be more precisely measured and diagrammatic, with straight lines and numbers.  </t>
  </si>
  <si>
    <t>rectangular</t>
  </si>
  <si>
    <t>It appears rectangular to my eye</t>
  </si>
  <si>
    <t>Pure guess.  I have no idea.</t>
  </si>
  <si>
    <t>Wood and stone</t>
  </si>
  <si>
    <t xml:space="preserve">Zimmer's picture seems to show places above and below the windows for beams to be placed.  </t>
  </si>
  <si>
    <t xml:space="preserve">Private prayer?  </t>
  </si>
  <si>
    <t xml:space="preserve">It's pretty.  Details don't seem very consistent to my eye, between the buildings on the left and the right.  </t>
  </si>
  <si>
    <t xml:space="preserve">Fewer towers makes it seem much less fanciful. Has a more uniform overall appearance.  </t>
  </si>
  <si>
    <t>I bet it was fun to build.  Were bright blue roof tiles common for this period?  It looks great but I don't know how accurate that is!</t>
  </si>
  <si>
    <t xml:space="preserve">It looks like my mind expects a castle to look.  </t>
  </si>
  <si>
    <t>It doesn't seem to be supplying a lot of extra parts.</t>
  </si>
  <si>
    <t>26-40</t>
  </si>
  <si>
    <t>Finished Bachelor's degree or equivalent, Bachelor's degree + postgraduate diploma</t>
  </si>
  <si>
    <t xml:space="preserve">As seriously as I could, given that I know very little about historical architecture! </t>
  </si>
  <si>
    <t>Round tower on left</t>
  </si>
  <si>
    <t>Vague memories of Mnt. St. Michel</t>
  </si>
  <si>
    <t>Left</t>
  </si>
  <si>
    <t>The previous question is hard to answer the way it is worded.  Because the maps are from different times, they could both be correct.  The layout of that area could have changed.  The one closest to the 1500's layout would be the 1700's layout, not the 1800's layout.</t>
  </si>
  <si>
    <t>No, I think it's on the right after all.</t>
  </si>
  <si>
    <t>It appears that the tower was on the right in the 1800s.  Since we do not know whether it was on the left or the right in the 1700's (and 1500's) the right side is as good as any.</t>
  </si>
  <si>
    <t>It appears from the pictures that in the 1800's the tower was round.</t>
  </si>
  <si>
    <t>Guess</t>
  </si>
  <si>
    <t>Seeing a medieval painting where the gate looks different., An archaeological excavation that found remains of something different.</t>
  </si>
  <si>
    <t>Toilet</t>
  </si>
  <si>
    <t>potentially accurate or fanciful</t>
  </si>
  <si>
    <t>More accurate</t>
  </si>
  <si>
    <t>nice!</t>
  </si>
  <si>
    <t>unfinished</t>
  </si>
  <si>
    <t>most detail</t>
  </si>
  <si>
    <t xml:space="preserve">The castle reconstruction shows evidence of round towers. A gatehouse is usually more substantial than just a gateway in the wall with nearby tower.
</t>
  </si>
  <si>
    <t>The standard of mapmaking usually becomes more accurate over time.</t>
  </si>
  <si>
    <t>It appears wound in the drawings where it is more substantial in size. Round towers are superior for defensive purposes.</t>
  </si>
  <si>
    <t>It is the superior defensive choice. The gate itself can be more solid; it can be defended with murder holes; the gatehouse is less exposed to bombardment from across the river; the guards are less exposed to the weather.</t>
  </si>
  <si>
    <t>A historian writing something different in a book., A drawing that shows a different gate, with an explanation of why they drew it that way., Seeing a medieval painting where the gate looks different., An archaeological excavation that found remains of something different.</t>
  </si>
  <si>
    <t>Change over time</t>
  </si>
  <si>
    <t>The structure has completely disappeared apart from the holes and supports, suggesting wood. The supports seem too substantial to be for just a balcony. The bricked up space looks more like a door than a window, but its height off the floor on the inside of the building would help in making that determination.</t>
  </si>
  <si>
    <t>I'm aware that private windows overlooking chapels are not unheard of in medieval architecture so I would consider other buildings where that is the case. The only one I've seen personally is in Carisbrooke Castle on the Isle of Wight.</t>
  </si>
  <si>
    <t>I'd want some evidence for the stepped roof style that I'm only familiar with on Hanseatic town housing.</t>
  </si>
  <si>
    <t>To my untrained eye the final three appear near-identical.</t>
  </si>
  <si>
    <t>The scale model</t>
  </si>
  <si>
    <t>The wattle and daub is more aesthetically pleasing to me as English medieval buildings often display this style. Of course it may be wholly inappropriate for Luxembourg.</t>
  </si>
  <si>
    <t>Finished vocational school/training</t>
  </si>
  <si>
    <t>Square tower on left</t>
  </si>
  <si>
    <t>Because there is a square looking structure on the right that it could match to</t>
  </si>
  <si>
    <t>it looks like it makes more sense for closing off the area</t>
  </si>
  <si>
    <t>Yes, I'm sure. It's on the left.</t>
  </si>
  <si>
    <t>I have no idea really but I'm sticking to my choice because I like it</t>
  </si>
  <si>
    <t xml:space="preserve">the images look rounding
</t>
  </si>
  <si>
    <t xml:space="preserve">Seems logical,  and more like a major road
</t>
  </si>
  <si>
    <t>A 3D model that looks very real., Seeing a medieval painting where the gate looks different.</t>
  </si>
  <si>
    <t>Change over time, Artistic licence, Too far away to see properly</t>
  </si>
  <si>
    <t>Stone</t>
  </si>
  <si>
    <t xml:space="preserve">I don't have any reasons, I'm just guessing
</t>
  </si>
  <si>
    <t>I would use it to read and look out at everything</t>
  </si>
  <si>
    <t>looks cute and a little cartoony</t>
  </si>
  <si>
    <t>looks more likely to be accurate</t>
  </si>
  <si>
    <t>i like looking at this model best to get an idea of the sizing etc</t>
  </si>
  <si>
    <t>looks well done</t>
  </si>
  <si>
    <t>it's real and physical</t>
  </si>
  <si>
    <t>Finished Bachelor's degree or equivalent</t>
  </si>
  <si>
    <t>nope :) sorry this probably didn't help you much</t>
  </si>
  <si>
    <t>as much as i could with no knowledge of the topics</t>
  </si>
  <si>
    <t>There are lots of gatehouses where the gate goes through a building, as this makes it more defensible than a simple gate stuck into a wall.</t>
  </si>
  <si>
    <t>Lots of changes were made all over in the 19th century, so I would go with the earlier map</t>
  </si>
  <si>
    <t>This could simply reflect changes made in the 19th century, so it doesn't tell us anything more than the previous 19th century map</t>
  </si>
  <si>
    <t>In the first two images, the front corners of the tower look more rounded than the sharp corners of the buildings beside them</t>
  </si>
  <si>
    <t>There are lots of extant cases of roads going through gatehouses - they're more secure than entrances just through walls</t>
  </si>
  <si>
    <t>Seeing a medieval painting where the gate looks different., An archaeological excavation that found remains of something different., An extant document from before the 18th century, describing the layout</t>
  </si>
  <si>
    <t>Change over time, The window layout looks very similar to me</t>
  </si>
  <si>
    <t>Lots of these on similar stone towers elsewhere</t>
  </si>
  <si>
    <t>There might have been better light in this structure, or a better temperature, for handwork during the day</t>
  </si>
  <si>
    <t>Very complex</t>
  </si>
  <si>
    <t>Looks more like other hilltop castle complexes I've seen - e.g., Edinburgh Castle</t>
  </si>
  <si>
    <t xml:space="preserve">Hard to see as much of the overall layout. </t>
  </si>
  <si>
    <t>Looks good, although obviously it's missing a lot of its context</t>
  </si>
  <si>
    <t>Better view of the whole site and its context</t>
  </si>
  <si>
    <t>Finished Master's degree or equivalent, Currently finishing PhD</t>
  </si>
  <si>
    <t>History, Cultural Heritage, digital reconstruction of historic sites</t>
  </si>
  <si>
    <t>Good luck with your research!</t>
  </si>
  <si>
    <t xml:space="preserve">Looked about right </t>
  </si>
  <si>
    <t>Conforms with previous thoughts</t>
  </si>
  <si>
    <t xml:space="preserve">Actually I think it may be oval </t>
  </si>
  <si>
    <t xml:space="preserve">A is more likely </t>
  </si>
  <si>
    <t>Can't remember.</t>
  </si>
  <si>
    <t xml:space="preserve">Holes for wood supports </t>
  </si>
  <si>
    <t xml:space="preserve">? </t>
  </si>
  <si>
    <t xml:space="preserve">Very flat. Quite detailed. Possibly the main areas of the walls were rendered or painted </t>
  </si>
  <si>
    <t xml:space="preserve">More impressionist </t>
  </si>
  <si>
    <t xml:space="preserve">Were the rooves really blue?
</t>
  </si>
  <si>
    <t>-</t>
  </si>
  <si>
    <t>JP Koenig's drawing</t>
  </si>
  <si>
    <t xml:space="preserve">. </t>
  </si>
  <si>
    <t>Prefer not to say</t>
  </si>
  <si>
    <t xml:space="preserve">IT research support </t>
  </si>
  <si>
    <t>Square tower as the remaining towers are also square. Gate in the tower as that seems to be a common defensive feature.</t>
  </si>
  <si>
    <t>The older map would seem likely to retain more features.</t>
  </si>
  <si>
    <t>If two maps agree it seems more likely that the minority image might be wrong - although I would like to know if the late 19thc map is based on the 1810 one.</t>
  </si>
  <si>
    <t>Round can be mistaken for rectangular in decay more easily than the other way around.</t>
  </si>
  <si>
    <t>That is mostly influenced by other walled and gated towns I've seen.</t>
  </si>
  <si>
    <t>I have seen a lot of such structures in late medieval castles and houses</t>
  </si>
  <si>
    <t>For women who were not in a position to attend mass (too soon after childbirth, newly widowed etc)</t>
  </si>
  <si>
    <t>Looks a bit romantic -might be correct but reduces the perceived correctness by looking 'artistic.' It looks like Aubrey Beardsley.</t>
  </si>
  <si>
    <t>The slightly unusual perspective makes it look less 'artistic' and more 'technical.'</t>
  </si>
  <si>
    <t>3D always looks more real, and thus gives the impression of accuracy.</t>
  </si>
  <si>
    <t>I would probably not figure out that this has been reconstructed if I didn't know, I'd just think this was what was left of it.</t>
  </si>
  <si>
    <t>It makes it easy to imagine the castle as whole.</t>
  </si>
  <si>
    <t>Finished PhD or higher</t>
  </si>
  <si>
    <t>None of the above, medieval language and literature</t>
  </si>
  <si>
    <t>Square tower on right</t>
  </si>
  <si>
    <t xml:space="preserve">Tower on the right fits the shape of the gap better. Also no other round buildings so I feel that a rectangular tower is more likely </t>
  </si>
  <si>
    <t>Map is more detailed but is younger, so could be less reliable?</t>
  </si>
  <si>
    <t xml:space="preserve">Images 1 and 2 show round buildings but the foundation is image 3 seem more rectangular. </t>
  </si>
  <si>
    <t xml:space="preserve">Seems more logical to only have 1 entrance to the city as it makes it easier to defend </t>
  </si>
  <si>
    <t>A large room</t>
  </si>
  <si>
    <t>It has rotted away?</t>
  </si>
  <si>
    <t xml:space="preserve">Private prayer </t>
  </si>
  <si>
    <t xml:space="preserve">Determined </t>
  </si>
  <si>
    <t xml:space="preserve">Details </t>
  </si>
  <si>
    <t xml:space="preserve">Nice to see a 3D model </t>
  </si>
  <si>
    <t xml:space="preserve"> </t>
  </si>
  <si>
    <t>Finished high school, Finished Bachelor's degree or equivalent, Finished Master's degree or equivalent</t>
  </si>
  <si>
    <t>Best wishes for your phD</t>
  </si>
  <si>
    <t xml:space="preserve">Fit aesthetically </t>
  </si>
  <si>
    <t>Older, looks clearer</t>
  </si>
  <si>
    <t>More evidence</t>
  </si>
  <si>
    <t>Looks round in the picture</t>
  </si>
  <si>
    <t>More secure</t>
  </si>
  <si>
    <t>A historian writing something different in a book., A reconstruction in a museum that shows a different gate., Seeing a medieval painting where the gate looks different., An archaeological excavation that found remains of something different.</t>
  </si>
  <si>
    <t>Artistic licence, Bad artist</t>
  </si>
  <si>
    <t>Holes for boards where floor and ceiling would be</t>
  </si>
  <si>
    <t>Also maybe cooler or warmer than the room it’s attached to</t>
  </si>
  <si>
    <t>Romantic</t>
  </si>
  <si>
    <t xml:space="preserve">Very technical </t>
  </si>
  <si>
    <t>Not detailed</t>
  </si>
  <si>
    <t>Incomplete</t>
  </si>
  <si>
    <t xml:space="preserve">The person who made it is an expert, it’s detailed </t>
  </si>
  <si>
    <t>Finished Bachelor's degree or equivalent, Finished Master's degree or equivalent</t>
  </si>
  <si>
    <t>It's not a very large gap and other buildings are square not round</t>
  </si>
  <si>
    <t>The right side one doesn't seem to make sense with it half obscuring the road?</t>
  </si>
  <si>
    <t>The likely copied a source that wasn't necessarily accurate. Of the two pictures before, the one this copies is more reminiscent of a plan drawing so there may be some bias.</t>
  </si>
  <si>
    <t>The drawings appear rounded though the last picture I can't tell.</t>
  </si>
  <si>
    <t>I guessed and likely have slight bias because it fits my original selection for the tower</t>
  </si>
  <si>
    <t>A drawing that shows a different gate, with an explanation of why they drew it that way., Seeing a medieval painting where the gate looks different., An archaeological excavation that found remains of something different.</t>
  </si>
  <si>
    <t>The indents and the appearance (?) That there was a central opening that's been filled in.</t>
  </si>
  <si>
    <t>A quiet room, observation of s services, perhaps for someone who has to be kept apart. It would be cold though, being external to the main building.</t>
  </si>
  <si>
    <t>It's the only structure like it. Which might be odd? It seems to be two storeys high?</t>
  </si>
  <si>
    <t>As before it is an oddity and very exposed but only a single storey.</t>
  </si>
  <si>
    <t>It's still very different to all the other buildings.</t>
  </si>
  <si>
    <t>It's true to the pictures...</t>
  </si>
  <si>
    <t>I don't know.</t>
  </si>
  <si>
    <t>People have to get inside somehow. Round shapes are for towers, not gates. I may recall having seen a building like this before.</t>
  </si>
  <si>
    <t>The first seems to close the walls, the second leaves them open and would be hard to defend. But these images are very hard to view on a mobile phone!</t>
  </si>
  <si>
    <t>This image can be viewed better. It would make sense to create more space for people crossing the bridge. Tower on the left would mean not making good use of the space. Assuming the bridge is drawn on the right spot.</t>
  </si>
  <si>
    <t>Actually it looks oval on the second image and round on the first. I cannot distinguish anything on the third.</t>
  </si>
  <si>
    <t>I have seen gateways like this before, as I said earlier on.</t>
  </si>
  <si>
    <t>A historian writing something different in a book., A reconstruction in a museum that shows a different gate., A drawing that shows a different gate, with an explanation of why they drew it that way., Seeing a medieval painting where the gate looks different., An archaeological excavation that found remains of something different.</t>
  </si>
  <si>
    <t>I don't know what a gable wall is so i don't understand where to look</t>
  </si>
  <si>
    <t>Don't know because i don't understand the question</t>
  </si>
  <si>
    <t>I'm not a native English speaker</t>
  </si>
  <si>
    <t>VIP seats?</t>
  </si>
  <si>
    <t>Looks as if there are two floors in the attachment</t>
  </si>
  <si>
    <t>Probably okay</t>
  </si>
  <si>
    <t>Don't know</t>
  </si>
  <si>
    <t>Don't know. How would I be able to judge the accuracy of these drawings and reconstructions??</t>
  </si>
  <si>
    <t>Looks detailed. Drawing is easier to accomplish than actually building something.</t>
  </si>
  <si>
    <t>This questionnaire is confusing. I don't understand how and why you are asking the opinion of a layman.</t>
  </si>
  <si>
    <t xml:space="preserve">Having the opening in the building rather than the wall itself matches other examples of city walls I've seen before. </t>
  </si>
  <si>
    <t xml:space="preserve">More detailed rather than representative in style and therefore more likely to have placed the tower correctly. </t>
  </si>
  <si>
    <t xml:space="preserve">The walls look curved in the first two images. Perhaps the inner rooms were rectangular but the outside looks rounded. </t>
  </si>
  <si>
    <t xml:space="preserve">Even though the angle of the corner seems extreme, this shape and style seems more familiar to me. </t>
  </si>
  <si>
    <t xml:space="preserve">A historian writing something different in a book., A drawing that shows a different gate, with an explanation of why they drew it that way., Seeing a medieval painting where the gate looks different., An archaeological excavation that found remains of something different., Conference paper, geophysics analysis </t>
  </si>
  <si>
    <t xml:space="preserve">They look similar enough to me taking into account the different angles and art styles. </t>
  </si>
  <si>
    <t xml:space="preserve">Reminds me of medieval buildings that have similar features. </t>
  </si>
  <si>
    <t>Maybe for a hermit or other religious person who enclosed themselves in a small space but still needed access to the services in the chapel. (I can't remember the name of this practice now but there's a similar example in All Saints North Street in York, UK.)</t>
  </si>
  <si>
    <t xml:space="preserve">Some of the walls don't match how I remember them from previous pictures. Also, a lot of towers! </t>
  </si>
  <si>
    <t xml:space="preserve">More restrained and probably more plausible. </t>
  </si>
  <si>
    <t xml:space="preserve">Nice for a sense of the physicality of the structure but strangely less successful at conveying the detail of the texture as the sketches. </t>
  </si>
  <si>
    <t xml:space="preserve">Not all buildings reconstructed but looks like a successful reconstruction. </t>
  </si>
  <si>
    <t xml:space="preserve">Level of detail, inclusion of whole site and a bit of the wider context, good angle to show most buildings. </t>
  </si>
  <si>
    <t>Architecture, History, Cultural Heritage, Archaeology</t>
  </si>
  <si>
    <t xml:space="preserve">This was a really interesting survey! Good luck with the research! :) </t>
  </si>
  <si>
    <t>Seems secure, castle architecture looks quite rectangular.</t>
  </si>
  <si>
    <t>Looks more precisely drawn, is official.</t>
  </si>
  <si>
    <t>Appears that way</t>
  </si>
  <si>
    <t xml:space="preserve">A guess. </t>
  </si>
  <si>
    <t>Holes for floor timbers and some above; windows either side suggest it wasn't a big room.</t>
  </si>
  <si>
    <t>Prayer or other activities related to the chapel?</t>
  </si>
  <si>
    <t>seems more fanciful than the others, the pattern of windows and shape of the roof of the room seem to fit the holes pretty well</t>
  </si>
  <si>
    <t>looks pretty good</t>
  </si>
  <si>
    <t>Seems a bit cleaner than the diagram and pictures</t>
  </si>
  <si>
    <t>looks good, still not sure about the shape of the room</t>
  </si>
  <si>
    <t>less to get wrong in a physical reconstruction</t>
  </si>
  <si>
    <t xml:space="preserve">I'm more used to round towers...? </t>
  </si>
  <si>
    <t xml:space="preserve">Similar architecture elsewhere </t>
  </si>
  <si>
    <t>Probably more accurate information available for the newer map.</t>
  </si>
  <si>
    <t xml:space="preserve">Looks like a curved wall. </t>
  </si>
  <si>
    <t xml:space="preserve">Easier to get large vehicles/loads through. </t>
  </si>
  <si>
    <t>Most people getting a different result., A 3D model that looks very real., A historian writing something different in a book., A reconstruction in a museum that shows a different gate., A drawing that shows a different gate, with an explanation of why they drew it that way., Seeing a medieval painting where the gate looks different., An archaeological excavation that found remains of something different.</t>
  </si>
  <si>
    <t xml:space="preserve">Similar additions still around in other countries. </t>
  </si>
  <si>
    <t>Private meetings or a better view of the town</t>
  </si>
  <si>
    <t xml:space="preserve">Very straight lines! </t>
  </si>
  <si>
    <t xml:space="preserve">Perspective wasn't his forte.... </t>
  </si>
  <si>
    <t xml:space="preserve">Pretty good! </t>
  </si>
  <si>
    <t xml:space="preserve">A very strong attempt. </t>
  </si>
  <si>
    <t xml:space="preserve">Applying contemporary building knowledge, less artistic licence. </t>
  </si>
  <si>
    <t>Hobbyist in a few...</t>
  </si>
  <si>
    <t xml:space="preserve">Love your work! </t>
  </si>
  <si>
    <t>We don’t know what was there, so the reconstruction can be chosen aesthetically. A tower to the left will not block views of the castle, nor the fine building to the right of the gap. The square tower is similar to the square buildings and is less likely to detract from the genuinely old features. A round tower or a gatehouse may be more historically accurate - but we don’t know. Therefore I think it is better to be honest about it being a 21st century reconstruction.</t>
  </si>
  <si>
    <t>Both could be correct. The function of the wall and gate as defensive or to regulate trade/tax could have changed. If no longer needed to act like that, then a section of the wall may have been removed for simple access and the tower/gate left as redundant. Therefore I take the earlier map as it may be more accurate in showing the gate and wall in relation to their function</t>
  </si>
  <si>
    <t>I wouldn’t make a choice this way. I would lay out all of the evidence in front of me at the same time. However, this map is clearer than the other two and shows the roads, walls and surrounding buildings better.</t>
  </si>
  <si>
    <t>Earlier images show it as round. Later image may show a square base but the road may have been widened and made straight.</t>
  </si>
  <si>
    <t>Sharp turn must be hard to get a cart through.</t>
  </si>
  <si>
    <t>Old central door, high up, south side for daylight I would guess a small room for the family/guests. Not needed for defence so wooden</t>
  </si>
  <si>
    <t>Sick/infirm family member to follow service without having to move to chapel</t>
  </si>
  <si>
    <t>Looks like an illustration for a children’s story. Perhaps like Arts &amp; Crafts in the U.K. (sorry, I don’t know if there was a corresponding arts and design movement in Luxembourg) What evidence was there for the towers?</t>
  </si>
  <si>
    <t>Looks like the scale model from a different angle. I assume it’s more accurate than the first one because it appears less fanciful, but I don’t know the architectural style of the area, or if the castle was adapted to be less defensive and more domestic/playful over time.</t>
  </si>
  <si>
    <t>See answer to no.2</t>
  </si>
  <si>
    <t>It is more honest than trying to recreate the whole castle. It’s less impressive as a visitor attraction, but hopefully avoids just making things up.</t>
  </si>
  <si>
    <t>It’s more honest</t>
  </si>
  <si>
    <t>The other buildings aren't round, the tower on the building shown behind the wall is on the right</t>
  </si>
  <si>
    <t>The right map is more detailed</t>
  </si>
  <si>
    <t>The drawings look round</t>
  </si>
  <si>
    <t>A seems like the simplest answer without more information. There would have to be some reason why the road takes a sharp turn, otherwise we should assume it carries on straight.</t>
  </si>
  <si>
    <t>Too far away to see properly</t>
  </si>
  <si>
    <t>Enclosed porch seems simplest explanation. Wood because it is lighter</t>
  </si>
  <si>
    <t>Toilet? Dressing room?</t>
  </si>
  <si>
    <t>Looks plausible but has extra details</t>
  </si>
  <si>
    <t>Looks plausible</t>
  </si>
  <si>
    <t>Maybe too plain. Original probably did have more details or colour but we don't know what those would be</t>
  </si>
  <si>
    <t>It considers the aesthetics of the room</t>
  </si>
  <si>
    <t>This was really interesting</t>
  </si>
  <si>
    <t>Seams most practical and all the other structures around was square</t>
  </si>
  <si>
    <t>the second one looks more detaild.</t>
  </si>
  <si>
    <t>2/3 looks round.</t>
  </si>
  <si>
    <t>Usually the heart of the city is in the middle? So you want to head straight there.</t>
  </si>
  <si>
    <t>Not sure what, but wood would disappear easier and faster than the other materials.</t>
  </si>
  <si>
    <t>maybe activities that needs more light? Like crafts</t>
  </si>
  <si>
    <t xml:space="preserve">Don't know </t>
  </si>
  <si>
    <t>The enclosed room looks more realistic.</t>
  </si>
  <si>
    <t>don't know</t>
  </si>
  <si>
    <t>well, if it works, it's possibly correct</t>
  </si>
  <si>
    <t>hard to say without knowing the background of the different persons who made the different alternatives, knowledge base and experience.</t>
  </si>
  <si>
    <t>Currently enrolled in university</t>
  </si>
  <si>
    <t>History, Cultural Heritage</t>
  </si>
  <si>
    <t xml:space="preserve">I have a feeling based on what I remember of high school physics class that a round tower would be more structurally stable, therefore better for defense. I placed it on the right because it seems to fit better in the reconstructed image. </t>
  </si>
  <si>
    <t xml:space="preserve">I don't know what an 'official cadastral' map is, but based on the name it sounds like it would've been produced using more accurate and precise measurements, perhaps for government use. </t>
  </si>
  <si>
    <t xml:space="preserve">The shading in the first two drawings appears more rounded, and the third one doesn't seem clear to me. </t>
  </si>
  <si>
    <t xml:space="preserve">It looks more aesthetically neat, but I can't think of a better logical reason for either option. </t>
  </si>
  <si>
    <t xml:space="preserve">It looks like there's a bricked up doorway in the centre right of the reconstruction which would've opened up onto the balcony. I'm guessing it was wood a) because no remains of it now as it would've rotted away b) I've visited castles/old houses in the UK where similar balconies and external structures were made of wood </t>
  </si>
  <si>
    <t>A toilet/bathroom?</t>
  </si>
  <si>
    <t xml:space="preserve">Those pointed spires are probably inaccurate! Something seems odd about the triangular walls on the right of the image but I'm not sure what. </t>
  </si>
  <si>
    <t xml:space="preserve">Looks much better and more accurate </t>
  </si>
  <si>
    <t xml:space="preserve">Looks similar to Zimmers reconstruction, very accurate? </t>
  </si>
  <si>
    <t xml:space="preserve">It looks incomplete, but that's probably for the best to preserve it as an authentic site. </t>
  </si>
  <si>
    <t xml:space="preserve">It looks the most accurate and the most useful for someone wanting to study the castle academically. </t>
  </si>
  <si>
    <t>History</t>
  </si>
  <si>
    <t>I'm a medievalist but I have no formal training in architecture/art, so my knowledge of castle architecture is based off visiting a few sites as a tourist and talking with friends about their research.</t>
  </si>
  <si>
    <t>The castle buildings on the hill aren't very round, it seems to fit in the hole in the wall best with the tower on that side, and it seems like it might get too much traffic to want the gate in the tower.</t>
  </si>
  <si>
    <t>I already thought the tower was on the right and that one looks like it was drawn with precision being more of a priority</t>
  </si>
  <si>
    <t>It's really not clear from the pictures and I already leaned towards rectangular</t>
  </si>
  <si>
    <t>There doesn't seem to be any reason for it to turn</t>
  </si>
  <si>
    <t>The wall has holes for putting in a wooden floor like we were told, and there seems to be a door and window leading to it, and a balcony seems more likely than a large room because it's high up on the side of the building.</t>
  </si>
  <si>
    <t>Playroom for kids; the window lets the adults keep an eye on them</t>
  </si>
  <si>
    <t>I think Koenig may have put an oriel window in the place we were looking at</t>
  </si>
  <si>
    <t>No oriel window this time. It looks a bit rough for something done by an architectural surveyor.</t>
  </si>
  <si>
    <t>It looks like something you could buy and build from a kit, except for the land the castle is sitting on.</t>
  </si>
  <si>
    <t>I'm wondering what the white triangular structure in the middle is.</t>
  </si>
  <si>
    <t>I think it looks the nicest</t>
  </si>
  <si>
    <t>There seemed to be more clearance for a tower on the right, and the sketch and surviving buildings both suggest only square/rectangular rooves, not round (though I wouldn't be surprised to find a round chapel in that context).</t>
  </si>
  <si>
    <t>It's possible that changes were made between 1778 and 1824, but the later map looks more precise, as opposed to the more stylised appearance of the earlier one.</t>
  </si>
  <si>
    <t>The 1800 and 1845 sources hint at round constructions (to my eyes), but the 1883 source seems to clearly show rectangular foundations.</t>
  </si>
  <si>
    <t>Option A provides more frontage for commercial properties onto a key trade route (both sides, rather than the 1 side provided by option B). Also, option A seems to fit better with the sources on previous pages.</t>
  </si>
  <si>
    <t>A reconstruction in a museum that shows a different gate., A drawing that shows a different gate, with an explanation of why they drew it that way., Seeing a medieval painting where the gate looks different., An archaeological excavation that found remains of something different.</t>
  </si>
  <si>
    <t>Artistic licence, Too far away to see properly, Artist may have been working from a sketch with details filled in either from memory or informed guesses.</t>
  </si>
  <si>
    <t>Certainly nothing very large could have been cantilevered out into space like that. A balcony or porch seems more likely to take advantage of the view.
The sockets indicate a wooden construction, at least for the roof. I don't think a stone structure could have been secured on to the side of a wall like that, and it would have been an inefficient use of iron.</t>
  </si>
  <si>
    <t>Might be a lavatory.</t>
  </si>
  <si>
    <t>Seems fairly consistent with the ruins and earlier sources. The choice of viewing angle hides a lot of the spatial relationships, perhaps indicating a lack of confidence in the reconstruction. It has a slightly "fantasy" feel to it, but I don't know if that's just my bias.</t>
  </si>
  <si>
    <t>Much better choice of viewing angle to show the entire complex. Perhaps bordering on too plain/unadorned.</t>
  </si>
  <si>
    <t>This appears to be based on Zimmer's sketch - very similar.</t>
  </si>
  <si>
    <t>I'm not sure how they choose which parts to reconstruct - seems almost like a random assortment. The facade itself looks reasonable.</t>
  </si>
  <si>
    <t>It seems to be the most complete, in addition to my prior comments.</t>
  </si>
  <si>
    <t xml:space="preserve">It looks like it would fit into the open space and rectangular tower seems more likely given the rectangular buildings uphill. </t>
  </si>
  <si>
    <t xml:space="preserve">I would guess that the cadastral map is more likely to represent this type of relationships accurately </t>
  </si>
  <si>
    <t xml:space="preserve">The tower looks round on the first two pictures but not so much on the third. </t>
  </si>
  <si>
    <t xml:space="preserve">Makes more sense as a defense strategy </t>
  </si>
  <si>
    <t xml:space="preserve">Would fit and wood would not be preserved </t>
  </si>
  <si>
    <t xml:space="preserve">No clue </t>
  </si>
  <si>
    <t>Fancy</t>
  </si>
  <si>
    <t xml:space="preserve">Artistic </t>
  </si>
  <si>
    <t>Childish</t>
  </si>
  <si>
    <t xml:space="preserve">Unfinished </t>
  </si>
  <si>
    <t>A hunch</t>
  </si>
  <si>
    <t>Consistent with architectural style of castle</t>
  </si>
  <si>
    <t>Strategic: left side protected by tower, right side by civic building just inside gate on right.</t>
  </si>
  <si>
    <t>Again, because then there would be manning by garrison from both sides</t>
  </si>
  <si>
    <t>Rectangular in first and third images (looks like I was wrong about tower placement, though)</t>
  </si>
  <si>
    <t>Surely access through the gatehouse would be limited to "staff"; back of gatehouse would be vulnerable?</t>
  </si>
  <si>
    <t>A 3D model that looks very real., A drawing that shows a different gate, with an explanation of why they drew it that way., An archaeological excavation that found remains of something different.</t>
  </si>
  <si>
    <t>That it seems to have utterly disappeared</t>
  </si>
  <si>
    <t>A vestry?</t>
  </si>
  <si>
    <t>It's somewhat romanticised. Roof trim not supported by remaining evidence.</t>
  </si>
  <si>
    <t>More accurate but he shows walls built on the very edge of the supporting rock!</t>
  </si>
  <si>
    <t>Feels more accurate, possibly because it's three dimensional</t>
  </si>
  <si>
    <t>Fire damage. It does look like the real thing probably did.</t>
  </si>
  <si>
    <t>Ruthlessly faithful to the actual damaged structure.</t>
  </si>
  <si>
    <t>Over 65</t>
  </si>
  <si>
    <t>A very interesting quiz that challenged me to admit early mistakes in my conclusions!</t>
  </si>
  <si>
    <t>I think round towers are Roman. The fortified town I went to two weeks ago had integrated gates into the wall, a rectangular tower makes the most sense from the options.</t>
  </si>
  <si>
    <t>The ferraris map looks more like an interpretation than a measured map</t>
  </si>
  <si>
    <t>The second image looks like a round structure</t>
  </si>
  <si>
    <t>I'm not sure of either option. Road going straight through the wall makes the most sense because it is economical, maybe the house just served as a tax point etc. 
Going through the house would make it easier to defend, but in that case, why is there a gate in the wall?</t>
  </si>
  <si>
    <t>A historian writing something different in a book., A reconstruction in a museum that shows a different gate., A drawing that shows a different gate, with an explanation of why they drew it that way., Seeing a medieval painting where the gate looks different., An archaeological excavation that found remains of something different., the excavation results would be the most weighty one. The other options would work as well but there would have to be enough of them to believe it.</t>
  </si>
  <si>
    <t xml:space="preserve">there look to be 4 holes for wooden beams in the gable wall. I'm not sure balconies are a thing yet
</t>
  </si>
  <si>
    <t>no idea</t>
  </si>
  <si>
    <t>pretty</t>
  </si>
  <si>
    <t>more interesting and reasonable</t>
  </si>
  <si>
    <t>could be realistic. Looks much like old fashioned houses tho, not as old as the castle is supposed to be</t>
  </si>
  <si>
    <t>it's missing the stepped feature in the gable</t>
  </si>
  <si>
    <t>it seems the most lke what I'd expect</t>
  </si>
  <si>
    <t>Due to the position of the wall and the houses behind, to match the gap in it at the right. The square is for there is no rounded forms in any of the buildings.</t>
  </si>
  <si>
    <t>Cadastral map seems more precise</t>
  </si>
  <si>
    <t>In the second photo seems perfectly round</t>
  </si>
  <si>
    <t>Seems simpler way to enter the city</t>
  </si>
  <si>
    <t>Artistic licence, Too far away to see properly, Bad artist</t>
  </si>
  <si>
    <t>The element has disapeared so it could be made on wood that is far less resistant than the stone of the building. The balcony for I do not imagine any other thing there.</t>
  </si>
  <si>
    <t>Just a room to follow church services without the rest of the people.</t>
  </si>
  <si>
    <t>Seems fantastical, not scientific.</t>
  </si>
  <si>
    <t>More logical</t>
  </si>
  <si>
    <t>Seems logical</t>
  </si>
  <si>
    <t>Does not match the rest of the building, not sure about that.</t>
  </si>
  <si>
    <t xml:space="preserve">It seems more according with the rest of the building </t>
  </si>
  <si>
    <t>Very interesting questionnaire, I hope your investigations have good results.</t>
  </si>
  <si>
    <t xml:space="preserve">It felt like it fit. </t>
  </si>
  <si>
    <t>It looks like it fits on the map</t>
  </si>
  <si>
    <t>Because Victorian maps are often incorrect</t>
  </si>
  <si>
    <t>It shows curves on the drawings</t>
  </si>
  <si>
    <t xml:space="preserve">It is easier to go straight. </t>
  </si>
  <si>
    <t>A 3D model that looks very real., Seeing a medieval painting where the gate looks different., An archaeological excavation that found remains of something different.</t>
  </si>
  <si>
    <t>Looking at the renderings it seems right</t>
  </si>
  <si>
    <t xml:space="preserve">A small chapel? </t>
  </si>
  <si>
    <t>There seems to be more on the drawing than there actually was</t>
  </si>
  <si>
    <t>Pretty close to what it actually looked like</t>
  </si>
  <si>
    <t>Looks right</t>
  </si>
  <si>
    <t>I seems to match what evidence there is</t>
  </si>
  <si>
    <t>The square shape matches the castle shape best, and the left-hand tower looks best in relation to the tower in the existing building</t>
  </si>
  <si>
    <t>Looks more detailed and carefully drawn</t>
  </si>
  <si>
    <t>Because the 1810 and 1824 maps both agree it is on the right</t>
  </si>
  <si>
    <t>Because the drawings look to include curves rather than corners</t>
  </si>
  <si>
    <t>It is a more direct and efficient route into the city</t>
  </si>
  <si>
    <t>A drawing that shows a different gate, with an explanation of why they drew it that way., An archaeological excavation that found remains of something different.</t>
  </si>
  <si>
    <t>It doesn't look like a structure was attached any further down than the posts, and the structure has gone, so I would think it was something that would decompose</t>
  </si>
  <si>
    <t>It might have been for prayer and meditation - religious seclusion</t>
  </si>
  <si>
    <t>Very ornate</t>
  </si>
  <si>
    <t>Pleasing</t>
  </si>
  <si>
    <t>Similar to the 1980s reconstruction</t>
  </si>
  <si>
    <t>In keeping with the 1980s reconstruction</t>
  </si>
  <si>
    <t>Most detailed and carefully depicted</t>
  </si>
  <si>
    <t>Tower in front of building with gate aligned with gap. Round chosen because of cultural expectation ("towers are round").</t>
  </si>
  <si>
    <t>Second picture looks more like a drafting image.</t>
  </si>
  <si>
    <t>First two images look round.</t>
  </si>
  <si>
    <t>Influenced by red arrow and name labels on first image.</t>
  </si>
  <si>
    <t>Artistic licence, Viewing angle presented</t>
  </si>
  <si>
    <t>The size of supports for the balcony. The lack of materials left over attached or on the ground for the wood.</t>
  </si>
  <si>
    <t>Prayer closet.</t>
  </si>
  <si>
    <t>Functional more than artistic, precise.</t>
  </si>
  <si>
    <t>A bit more artistic/interpolated.</t>
  </si>
  <si>
    <t>Simple, functional representation.</t>
  </si>
  <si>
    <t>Restrained, conservative.</t>
  </si>
  <si>
    <t>Good balance between information from actual ruins and speculation.</t>
  </si>
  <si>
    <t xml:space="preserve">Left wall set further back, so this version seems to fit. I don't see any roundness in the other castle buildings. </t>
  </si>
  <si>
    <t>Cadastral map should be carefully drawn, but I don't know the purpose of the other map.</t>
  </si>
  <si>
    <t>1800 seems more square, but too small. 1845 looks like it might be round. 1883 is a photograph of foundations or base, there are clear right angles, and why would it be retouched to make the base look more square?</t>
  </si>
  <si>
    <t>From the reconstruction on page 1,  the main street was behind A. But I'm wondering about how goods got up to the castle.</t>
  </si>
  <si>
    <t>Iron would not have been a building material at the time. Stone likely to have left more remains and possibly too heavy.</t>
  </si>
  <si>
    <t>I thought toilet, but can't explain the internal window.</t>
  </si>
  <si>
    <t>Does the roofing fit with the roof of the rest of the building? Steps? Romanticised?</t>
  </si>
  <si>
    <t>Shapes congruent with the rest.</t>
  </si>
  <si>
    <t>Roofing in same style as elsewhere. Basis for the style of chimneys?</t>
  </si>
  <si>
    <t>Differs from the scale model only in woodwork detail.</t>
  </si>
  <si>
    <t>You can make it, or several, without changing the original.</t>
  </si>
  <si>
    <t>This was a lot of fun and very interesting. I had to restart twice because I used the wrong back button.</t>
  </si>
  <si>
    <t xml:space="preserve">Because there is already something on the right side...This must be overseen </t>
  </si>
  <si>
    <t>This one was made by the human eye..what you see is what you get</t>
  </si>
  <si>
    <t>Maker more sence because you can see so much more</t>
  </si>
  <si>
    <t>IT does not seem tot have a round edge</t>
  </si>
  <si>
    <t>Just a choice .....no reason</t>
  </si>
  <si>
    <t>A reconstruction in a museum that shows a different gate., Seeing a medieval painting where the gate looks different., An archaeological excavation that found remains of something different.</t>
  </si>
  <si>
    <t>It is missing something large and IT did not remain so I think it was made of wood</t>
  </si>
  <si>
    <t>Room for arts and grafts</t>
  </si>
  <si>
    <t>Much langer then IT probably was?</t>
  </si>
  <si>
    <t>Based on what? Looks tot big</t>
  </si>
  <si>
    <t>More realistic</t>
  </si>
  <si>
    <t>Looks oke</t>
  </si>
  <si>
    <t>More real</t>
  </si>
  <si>
    <t>The rest of the architecture seems to be square, so I ruled out the curved ones. The gate+tower seem to complicated. The left-side tower is less likely to obstruct the view of gate traffic from the castle itself, which feels important.</t>
  </si>
  <si>
    <t>Consistent with my earlier choice (which however was wrong about the tower itself...)</t>
  </si>
  <si>
    <t>I'm not really *sure*, but this additional info doesn't impress me a lot. It does sow some doubt, suggesting e.g. that a left-side tower might have to compete with some of the river for space.</t>
  </si>
  <si>
    <t>In the face of ambiguity, still taking my cue from consistency with the other buildings, which have flat sides and sharp corners.</t>
  </si>
  <si>
    <t>Requiring a sharp turn would have defensive value, slowing down hypothetical attackers.</t>
  </si>
  <si>
    <t>A historian writing something different in a book., Seeing a medieval painting where the gate looks different., An archaeological excavation that found remains of something different., A compelling rationale, with cultural evidence, from general building practice or other similar sites, for a different arrangement.</t>
  </si>
  <si>
    <t>It appears to be an exterior wall, and most of the stonework has survived, so whatever it was was an out-structure, and not stone. Also, the indentations suggest wooden structures.</t>
  </si>
  <si>
    <t>Some other chapel-related activity? Spying on chapel services?</t>
  </si>
  <si>
    <t xml:space="preserve">Looks reasonable to my non-expert eye. </t>
  </si>
  <si>
    <t>Also looks reasonable. Buildings seem to be very densely clustered, almost impractically so, but this is hard for me to assess.</t>
  </si>
  <si>
    <t>Also seems reasonable. Lacks some of the surface detail, perhaps intentionally?</t>
  </si>
  <si>
    <t>Looks reasonable also.</t>
  </si>
  <si>
    <t>"Best" is not the same as "most accurate" for me. The best one is the one that is in the physical location, and engages with the town and the environment, preserving the structure (or a reasonable approximation of it) for posterity.</t>
  </si>
  <si>
    <t>No additional comments.</t>
  </si>
  <si>
    <t>All the other buildings are square/rectangular</t>
  </si>
  <si>
    <t>It looks more official</t>
  </si>
  <si>
    <t>It looks round in the pictures</t>
  </si>
  <si>
    <t>It would make more sense for a road to lead into the center of a place, as opposed to around it's perimeter</t>
  </si>
  <si>
    <t>Balcony: It seems the right height, the other seem less obvious
Wood: The rest of the stone facade is quite well-preserved, wood rots faster so it makes sense for it to no longer be there where stone and iron would have survived</t>
  </si>
  <si>
    <t>No idea</t>
  </si>
  <si>
    <t>Based on the earlier pictures, it seems rather accurate</t>
  </si>
  <si>
    <t>Seems to also overlap with earlier reconstructions</t>
  </si>
  <si>
    <t>It seems based on Zimmer reconstruction</t>
  </si>
  <si>
    <t>It seems to overlap with the others</t>
  </si>
  <si>
    <t>It's very detailed, it seems like a lot of thought has gone into it. As well as the physical one, but there you are often limited by current building regulations and access etc.</t>
  </si>
  <si>
    <t>Most I answered thoughtfully, but sometimes I just did not know, because there wasn't enough information to base an opinion on.</t>
  </si>
  <si>
    <t>It seems to aling best with the rest of the buildings</t>
  </si>
  <si>
    <t>That one showed what seems to be much more attention to detail</t>
  </si>
  <si>
    <t>The first two pictures seem to show a round shape</t>
  </si>
  <si>
    <t>Direction A seems to head for a more central part of town.</t>
  </si>
  <si>
    <t>A drawing that shows a different gate, with an explanation of why they drew it that way., Seeing a medieval painting where the gate looks different., An archaeological excavation that found remains of something different., A more zoomed out overhead view to better understand traffic flows</t>
  </si>
  <si>
    <t>Artistic licence, Too far away to see properly, Slightly different viewing angles</t>
  </si>
  <si>
    <t>Wood because it's all gone now. A balcony because there is one doorway, plus some windows.</t>
  </si>
  <si>
    <t>No clue</t>
  </si>
  <si>
    <t>Lots of pointy towers and roofs. Very bad angle to really get an impression of what the castle was like.</t>
  </si>
  <si>
    <t>More reasonable roofs. Shows a clearer view of how the castle buildings fit together.</t>
  </si>
  <si>
    <t>Look and feel seem to be in accord with Zimmer.</t>
  </si>
  <si>
    <t>Looks like it fits with what is still present.</t>
  </si>
  <si>
    <t>Drawings can easily be flawed, actual physical reconstructions have to hold together and truly fit with the remaining buildings</t>
  </si>
  <si>
    <t>the space looked like a gate would fill the whole thing, so I thought the gate &amp; tower should be in the same place instead of next to each other. Square fits better with what's left in the modern photo.</t>
  </si>
  <si>
    <t xml:space="preserve">the left-side one looks more like it functions the way I imagined  it to function (tower and gate across the entry)
</t>
  </si>
  <si>
    <t>I'm NOT sure, but this drawing doesn't look right.</t>
  </si>
  <si>
    <t>Round was not my first guess but the first 2 of these 3 pictures appear to show a round tower. However, they _don't_ seem to show the same round tower, so I'm not certain of my new guess.</t>
  </si>
  <si>
    <t>I need to say here I'm not comfortable in claiming any certainty about anything! However, the right turn doesn't seem to lead into the center of things.You could argue there might be a reason to detour people when they arrive, but I'm guessing that the more likely entrance is to where there's more going on.</t>
  </si>
  <si>
    <t>A historian writing something different in a book., A reconstruction in a museum that shows a different gate., A drawing that shows a different gate, with an explanation of why they drew it that way., Seeing a medieval painting where the gate looks different., An archaeological excavation that found remains of something different., Comparison with other similar gates where the answer is known. Also, given my level of uncertainty, a sudden noise in the street</t>
  </si>
  <si>
    <t>Artistic licence, Too far away to see properly, Bad artist, The drawings we have were made after the artists brought sketches home &amp; interpreted them</t>
  </si>
  <si>
    <t>Mostly wood, with stone</t>
  </si>
  <si>
    <t>The two large arched openings do seem to be doors, but the rectangular openings seem to be windows. So a room is less likely. A balcony is possible, but there's a lot of support originating between the upper parts of the windows, which would mean a heavier structure than a balcony-maybe- and a roof?</t>
  </si>
  <si>
    <t>Is it not a little loony to be taking a bath during services often enough to need a structure for it? I'd guess more likely a study, counting room, or the like.</t>
  </si>
  <si>
    <t>If I had never seen any old European buildings I'd have said it was too romanticized &amp; fanciful but it actually looks like something that could exist. Maybe too much internal consistency for what it's supposed to be.</t>
  </si>
  <si>
    <t xml:space="preserve">This one looks more likely: less symmetrical, more ad-hoc, like a conglomerate of structures that have accumulated over time. </t>
  </si>
  <si>
    <t xml:space="preserve">It seems more condensed than the others. But given what remains, these 3 don't seem radically different in the broad strokes, just the details. </t>
  </si>
  <si>
    <t>The other 3 reconstructions gave the impression of plastered walls-the model even had half-timbering on that controversial roomlet. This one doesn't but is that because the reconstructors don't think it was plastered or because they don't want to disturb the site?</t>
  </si>
  <si>
    <t>It seems to show more of the castle, and to have put more thought into function. But I'm responding to the photo of the physical reconstruction, not the site, where I have not been.</t>
  </si>
  <si>
    <t>finished post-bachelor's credential</t>
  </si>
  <si>
    <t>The castle seems to have been done in the age of square towers. Looks like there is more of a gap to the right side of the road, to keep the gate across the road without a jog. Really need a couple of angles to see where the gate placement should be.</t>
  </si>
  <si>
    <t>Doesn't block the road from the bridge</t>
  </si>
  <si>
    <t xml:space="preserve">Looks like possibly a round tower on a square footing. I've seen that before, but usually it's a later reconstruction of the round tower on a prior square tower site. </t>
  </si>
  <si>
    <t>Wagons/wheeled vehicles really don't like sharp turns, and will block access in/out of town as it negotiates the corner. Gatehouses are about controlling access, but not blocking traffic.</t>
  </si>
  <si>
    <t>Seeing a medieval painting where the gate looks different., An archaeological excavation that found remains of something different., Any primary source account of the tower and/or gate</t>
  </si>
  <si>
    <t>Logic says it shouldn't be wood, but those are supports for a wood structure under the door, and for wooden beams between and above the other doors. Possibly two different structures over time? One defensive, one less so? The door shapes certainly tell a tale of changing use.</t>
  </si>
  <si>
    <t>Lookout post, a solar in the summer...</t>
  </si>
  <si>
    <t>He's been looking at Neuschwanstein too much</t>
  </si>
  <si>
    <t xml:space="preserve">Feels more in line with other extant castles of the period in western Germany and northern France. </t>
  </si>
  <si>
    <t>I love model makers. Esp ones who pay attention to contemporary building complexes of the era</t>
  </si>
  <si>
    <t>Nicely done from the outside, what are the sources?</t>
  </si>
  <si>
    <t>It's a sympathetic reconstruction. I'd guess it houses the model and the archeological rendering. It brings alive the building while leaving the complex in situ, overlooking the town as it has for centuries</t>
  </si>
  <si>
    <t>Sorry, I may study 16th c Ireland, but I do love good architecture...</t>
  </si>
  <si>
    <t>Symmetrical to other side</t>
  </si>
  <si>
    <t>I chose left before</t>
  </si>
  <si>
    <t>The older maps are maybe more accurate?</t>
  </si>
  <si>
    <t>Looks round in these drawings</t>
  </si>
  <si>
    <t>That street is bigger</t>
  </si>
  <si>
    <t>wood because it's gone</t>
  </si>
  <si>
    <t>My lady's solar?</t>
  </si>
  <si>
    <t>too fancy and too many windows</t>
  </si>
  <si>
    <t>Much more likely</t>
  </si>
  <si>
    <t>Half timbering? I don't think so</t>
  </si>
  <si>
    <t>Looks medieval</t>
  </si>
  <si>
    <t>Looks medieval and easiest to understand</t>
  </si>
  <si>
    <t>Associate's degree</t>
  </si>
  <si>
    <t xml:space="preserve">It looked right </t>
  </si>
  <si>
    <t>It makes better defensive sense with fields of fire from the wall</t>
  </si>
  <si>
    <t xml:space="preserve">This detail shows more wall for a field of fire </t>
  </si>
  <si>
    <t xml:space="preserve">It seems apparent </t>
  </si>
  <si>
    <t xml:space="preserve">In other medieval cities I’ve visited, the gate almost always leads straight into the city center </t>
  </si>
  <si>
    <t xml:space="preserve">The positioning with the doorway implies balcony, and if it were stone more of it would survive </t>
  </si>
  <si>
    <t xml:space="preserve">It may have been a bedroom for an expanded household, a “mother-in-law suite”’ situation of a relative of a bride </t>
  </si>
  <si>
    <t xml:space="preserve">Not fantastic </t>
  </si>
  <si>
    <t>It makes sense to me</t>
  </si>
  <si>
    <t xml:space="preserve">Seems reasonable </t>
  </si>
  <si>
    <t>Looks pretty good</t>
  </si>
  <si>
    <t xml:space="preserve">The arrangement of buildings seems most logical </t>
  </si>
  <si>
    <t xml:space="preserve">rectangular because it fits the pattern. Gatehouse because that seems to make more sense defensively. </t>
  </si>
  <si>
    <t>the other one makes the road very impractical.</t>
  </si>
  <si>
    <t xml:space="preserve">because here the tower wouldn't block the road. </t>
  </si>
  <si>
    <t>based on the first picture</t>
  </si>
  <si>
    <t>that way there's space for a checkpoint.</t>
  </si>
  <si>
    <t>A historian writing something different in a book., Seeing a medieval painting where the gate looks different., An archaeological excavation that found remains of something different., an analysis of traffic patterns</t>
  </si>
  <si>
    <t xml:space="preserve">Artistic licence, Bad artist, not the focus of the picture. </t>
  </si>
  <si>
    <t xml:space="preserve">the entrance is too small for common use (big room). Balcony seems a bit frivolous. I don't believe iron was a common building material in those days, and stone would not be able to hang in the air. Wood has the right pull forces and weight. </t>
  </si>
  <si>
    <t>toilet, defense</t>
  </si>
  <si>
    <t>too round</t>
  </si>
  <si>
    <t>not much</t>
  </si>
  <si>
    <t>fancied Zimmer?</t>
  </si>
  <si>
    <t xml:space="preserve">similar to Zimmer. </t>
  </si>
  <si>
    <t>the last three are probably really a single source.</t>
  </si>
  <si>
    <t>Finished high school, Currently enrolled in university, Finished Bachelor's degree or equivalent, Finished Master's degree or equivalent</t>
  </si>
  <si>
    <t xml:space="preserve">It mirrors the tower to the right </t>
  </si>
  <si>
    <t xml:space="preserve">Right would provide better strategic view of traffic coming towards castle on bridge </t>
  </si>
  <si>
    <t>It looks round in the first picture</t>
  </si>
  <si>
    <t>It is not logical for traffic to go through gatehouse tower</t>
  </si>
  <si>
    <t>Perspective &amp; proximity to object being drawn</t>
  </si>
  <si>
    <t xml:space="preserve">The holes in the walls possibly indicating wooden beams used to be in place for flooring, also the location high up overlooking the town &amp; surrounding areas suggest would be a good place to keep watch on what is coming towards the town </t>
  </si>
  <si>
    <t>As stated previously could be used as vantage point to see what is coming towards town or also to supervise what is happening indoors</t>
  </si>
  <si>
    <t>Looks very romanticised</t>
  </si>
  <si>
    <t>Looks much more realistic</t>
  </si>
  <si>
    <t>Seems to match the architectural drawing very closely - but photo is from a different perspective</t>
  </si>
  <si>
    <t xml:space="preserve">It’s ties in with architectural impression </t>
  </si>
  <si>
    <t xml:space="preserve">It appears more realistic in expectation of what originally was in place </t>
  </si>
  <si>
    <t>Guessing</t>
  </si>
  <si>
    <t>It does look round</t>
  </si>
  <si>
    <t>Logically a road would go straight, also just guessing</t>
  </si>
  <si>
    <t>Seeing a medieval painting where the gate looks different., An archaeological excavation that found remains of something different., A time-traveler who explains exactly how it looked back then</t>
  </si>
  <si>
    <t>Bathroom</t>
  </si>
  <si>
    <t>.</t>
  </si>
  <si>
    <t>The color! 
Seriously no idea..</t>
  </si>
  <si>
    <t>The angle seems to fit better and the other buildings seem more rectangular than round</t>
  </si>
  <si>
    <t>I trust the official cadastral map more than the other one</t>
  </si>
  <si>
    <t>The tower looks round on the drawings</t>
  </si>
  <si>
    <t>It seems odd to have a road doing a sharp turn like that (don't think carts were so easy to maneuver), so I picked A</t>
  </si>
  <si>
    <t>Most people getting a different result., A 3D model that looks very real., A historian writing something different in a book., A reconstruction in a museum that shows a different gate., An archaeological excavation that found remains of something different.</t>
  </si>
  <si>
    <t>There seems to be a door, or a large window just above the holes on the drawing, therefore a balcony makes sense (+ I like the idea better). I chose wood because the holes seem to be similar to those used to put big wood structural pieces (the exact word eludes me) even in more recent construction</t>
  </si>
  <si>
    <t>Reading nook? (Modern interpretation though)</t>
  </si>
  <si>
    <t>There are a lot of towers!</t>
  </si>
  <si>
    <t>It seems more likely considering what we saw in the previous pages</t>
  </si>
  <si>
    <t>It's interesting to see it in colour, changes the reconstruction quite a bit. I guess we could figure out the colour of the tiles if some were found?</t>
  </si>
  <si>
    <t>I think it's nice they rebuilt something almost entirely</t>
  </si>
  <si>
    <t>I chose the physical reconstruction because I see it as more impressive, more tangible, more immersive even.
To be honest, it might be the inner child speaking more than the historian (re. accuracy of the reconstruction), the emotional/impressionable side taking over the reasonable one</t>
  </si>
  <si>
    <t>Tower gates are cool. I think the tower should be IN the gap, not to the side.</t>
  </si>
  <si>
    <t xml:space="preserve">They may have torn down and reconstructed the buildings inside the wall+gate, and have a wider street after rebuild </t>
  </si>
  <si>
    <t>The river is wider. Putting the bridge to the right makes for a shorter bridge, and if the street meets the bridge there, the tower should be on the left. 
Unless they built a new bridge...</t>
  </si>
  <si>
    <t>Middle picture looks rounded</t>
  </si>
  <si>
    <t>Leads traffic into center, more probable place for market square. Also less turning, and turning would be annoying with horse/ox drawn carts and wagons</t>
  </si>
  <si>
    <t>Bad artist, Artist made a rough sketch, went home and interpreted it poorly, misremembered</t>
  </si>
  <si>
    <t xml:space="preserve">Balcony sounds too romantic. Enclosed porch allows both defence and civilian use, some protection but also space to rest and enjoy.  </t>
  </si>
  <si>
    <t xml:space="preserve">I didn't realise there was a chapel. Maybe used for a priest to prepare for service in privacy? Wash, dress, prepare communion? Maybe storage of sacred items too? </t>
  </si>
  <si>
    <t>Very romantic, at least the oriel. And lots of narrow towers. Would that be practical/efficient?</t>
  </si>
  <si>
    <t>To me, it looks more likely. Not as fancy. More for utility than show off</t>
  </si>
  <si>
    <t>Fairly close to the 1980 drawing. But blue roofs? And some very large windows in the building in the centre?</t>
  </si>
  <si>
    <t xml:space="preserve">Looks fairly likely, a decent reconstruction </t>
  </si>
  <si>
    <t xml:space="preserve">Tickles my imagination, what might have been. The physical is close second, because it nails down one of all the possible configurations as the "real" one. Which may or may not be true. </t>
  </si>
  <si>
    <t xml:space="preserve">Fun project, interesting! </t>
  </si>
  <si>
    <t>Square tower because most buildings seem to be square. Tower on the right, because otherwise it would be in front of the "road" which would make the road smaller. Gate in the wall, so that a person but also a horse or cart could pass.</t>
  </si>
  <si>
    <t>I tried  to loose my pre-conception that I wanted to be "right" on the previous one. Then I looked at both maps and tried to see what seemed more "logical" to me: does the tower location close off any streets or ways? What seems best for defence and view? Then I considered other factors: the fact that the second map is more recent, and it is a cadastral map, thus focused on the location of objects more than on a practical use of finding ones way.</t>
  </si>
  <si>
    <t>It looks round in the first two, and I can't really see it in the last one.</t>
  </si>
  <si>
    <t>It just feels a bit more logical, and on the last question one of the pictures showed a tower with no gate in it.</t>
  </si>
  <si>
    <t>The holes in the wall on the last picture, towards the top, suggest something was attached there. And wood because that would explain why all the stone is still there, but the attachment is gone.</t>
  </si>
  <si>
    <t>Maybe it was a watch-structure, where guards could look outside, but also follow the church service?</t>
  </si>
  <si>
    <t>Looks cool! ANd it has the little wooden "box" room from the previous questions, but with a bit more flourish.</t>
  </si>
  <si>
    <t>Also looks good. I really don't have any way to tell which is the most accurate.</t>
  </si>
  <si>
    <t>Also nice.</t>
  </si>
  <si>
    <t>Looks good, cool to see it like this</t>
  </si>
  <si>
    <t>It's a complete reconstruction of the whole castle, but it doesn't look as embellished as the other two.</t>
  </si>
  <si>
    <t>Tower on right woldd be awkwardly close to large civic building on that side. Square tower echoes lack of round shapes on civic building and walls shown on previous math</t>
  </si>
  <si>
    <t>Second image places tower directly in the path of the street. First image place is it adjacent to the street, allowing traffic to pass more easily.</t>
  </si>
  <si>
    <t>This map suggests the bridge direct traffic more to the left of the tower, compared to the impression I got on the earlier maps. I assume these more recent maps are informed by archaeological evidence.</t>
  </si>
  <si>
    <t>The first two drawings do not show any sharp corners.</t>
  </si>
  <si>
    <t>The tower is not very large, according to the pictures on the previous page, so forcing all the traffic to pass through it would create a bottleneck for carts and other large vehicles.</t>
  </si>
  <si>
    <t>An enclosed porch would provide a viewpoint, while maintaining privacy. Wood structures are lighter than stone and could be cantilevered more easily.</t>
  </si>
  <si>
    <t xml:space="preserve">Toilets. </t>
  </si>
  <si>
    <t xml:space="preserve">Very connected to it soft and cut off from the outside. </t>
  </si>
  <si>
    <t xml:space="preserve"> Him in a are more distinct. Rock foundation is more detailed. </t>
  </si>
  <si>
    <t xml:space="preserve">Attractive and approachable. I would like to view it From other angles. </t>
  </si>
  <si>
    <t>I expect it was done carefully. Leaves me curious about the other buildings in the complex.</t>
  </si>
  <si>
    <t>The combination of original materials with reconstruction, and the ability to walk around inside the structure and see it full scale, make this the most valuable. However I would also like to see the scale model to help understand how the various parts of the site fit together.</t>
  </si>
  <si>
    <t>I am part of the SCA, a Medieval Reenactment Society, and occasionally read history books for fun.</t>
  </si>
  <si>
    <t>it matches the castle towers</t>
  </si>
  <si>
    <t>the map in general looks more detailed and accurate, and the tower is more in line with the bridge so you could look all the way down the road</t>
  </si>
  <si>
    <t>the first two look fairly round from the shading but it's not totally clear. the last one is clearly rectangular though</t>
  </si>
  <si>
    <t>just makes more sense that way, but I'm not 100% certain</t>
  </si>
  <si>
    <t>Most people getting a different result., A drawing that shows a different gate, with an explanation of why they drew it that way., Seeing a medieval painting where the gate looks different., An archaeological excavation that found remains of something different.</t>
  </si>
  <si>
    <t>a defensive structure probably wouldn't have been much use since the landscape in front of the wall looks hard to cross anyway. any structure that went down to ground level would have made the (what looks like) windows below pretty useless, but a balcony would have given a good view of the town and explain the door shaped hole. wood as a building material makes sense because it is lightweight so it would not need as much support, and it explains why there's nothing left now.</t>
  </si>
  <si>
    <t>a toilet?</t>
  </si>
  <si>
    <t>looks quite jumbled, with a strange mixture of architectural styles, but that doesn't make it inaccurate.</t>
  </si>
  <si>
    <t>looks more practical with a consistent architectural style</t>
  </si>
  <si>
    <t>looks pretty similar to zimmers model</t>
  </si>
  <si>
    <t>seems like it could be accurate. similar to zimmers drawing and the model</t>
  </si>
  <si>
    <t>it is not much different from most of the others honestly. it's hard to tell which is best</t>
  </si>
  <si>
    <t>18-25</t>
  </si>
  <si>
    <t xml:space="preserve">I have seen gates like this and It seems the safest option </t>
  </si>
  <si>
    <t xml:space="preserve">Cadastral maps should be the most accurate </t>
  </si>
  <si>
    <t xml:space="preserve">In the 1845 image it looks round
</t>
  </si>
  <si>
    <t>The tower looks too small for a gate inside it</t>
  </si>
  <si>
    <t xml:space="preserve">It should be a great view towards the town. If it is defensive it would look out. Wood should be the easiest material to build it. </t>
  </si>
  <si>
    <t>Looks pretty but not a fortress</t>
  </si>
  <si>
    <t xml:space="preserve">It looks more realistic </t>
  </si>
  <si>
    <t xml:space="preserve">Too many details are missing </t>
  </si>
  <si>
    <t xml:space="preserve">Looks good to me </t>
  </si>
  <si>
    <t xml:space="preserve">Looks complete and coherent </t>
  </si>
  <si>
    <t>symmetrical with the structure on right</t>
  </si>
  <si>
    <t>looks like more clear drawing... must be true!</t>
  </si>
  <si>
    <t>looks round on photos</t>
  </si>
  <si>
    <t>straight seems more logical</t>
  </si>
  <si>
    <t>seems to be a floor/roof in the middle of windows</t>
  </si>
  <si>
    <t>toilet</t>
  </si>
  <si>
    <t>reasonable</t>
  </si>
  <si>
    <t>more simple</t>
  </si>
  <si>
    <t>looks like what I've seen</t>
  </si>
  <si>
    <t>looks very basic, unattractive</t>
  </si>
  <si>
    <t>looks nice</t>
  </si>
  <si>
    <t>chemistry</t>
  </si>
  <si>
    <t>Empty space on right, document said hole in gate was put in</t>
  </si>
  <si>
    <t>Cadastral map is more "official" looking. Cadastral maps usually done to a high standard, to scale etc.</t>
  </si>
  <si>
    <t>First image looks round - earliest image</t>
  </si>
  <si>
    <t>Road parallel to the wall is named - other is not. Perhaps for defensive measures</t>
  </si>
  <si>
    <t>Door leads out, holes for structure to attach below door, as well as above suggest roof</t>
  </si>
  <si>
    <t>Quarters for a nun/other religious person, small and minimalistic</t>
  </si>
  <si>
    <t>It looks relatively accurate, though I'd need to compare with other drawings/sources</t>
  </si>
  <si>
    <t>More accurate, 3D drawing</t>
  </si>
  <si>
    <t>Better to look at and examine due to 3D nature</t>
  </si>
  <si>
    <t>To scale reconstruction</t>
  </si>
  <si>
    <t>It is to scale and so subject to actual site conditions, rather than only restriction being the imagination of the artist</t>
  </si>
  <si>
    <t>Square tower better matches the remains of the castle.</t>
  </si>
  <si>
    <t>Map looks to have been constructed with more precision and attention to detail.</t>
  </si>
  <si>
    <t>First two images show a curved structure, if indistinctly in the first. Apparent ruins in the 1883 image seem to be in the wrong place to have come from the tower, the house situated infront of them would be in the river</t>
  </si>
  <si>
    <t>Matches better with previously shown images.</t>
  </si>
  <si>
    <t>Support points above and below the archway in the wall. Wooden construction would explain how it was lost from an otherwise relatively intact feature.</t>
  </si>
  <si>
    <t>Privy, private/additional storage place for items of worship, confessional booth or room for personal / private prayer.</t>
  </si>
  <si>
    <t>Maybe slightly too ornate.</t>
  </si>
  <si>
    <t>Not sure about the tower at the bottom of the cliffs on the left side.</t>
  </si>
  <si>
    <t>A more in-focus image would increase my faith in it.</t>
  </si>
  <si>
    <t>I prefer the stepped cross-section for the roof ends rather than the simple slope, but it looks fine.</t>
  </si>
  <si>
    <t>You can't very well go back and knock bits of it off again, once this section is done you have to continue in the same style or the overall final effect will be most odd.</t>
  </si>
  <si>
    <t>Reasonably seriously, for picking out the best reconstruction it was tricky, as the best reconstruiction wouild be most faithful to the original design, and that's something very hard to be sure what it was.</t>
  </si>
  <si>
    <t>Square tower: because the rest of the architecture seems square. On the left and gate not in the tower: no particular reason.</t>
  </si>
  <si>
    <t>A cadastral map seems a more official source.</t>
  </si>
  <si>
    <t xml:space="preserve">The foundations look square on the third picture. That picture looks more detailed like a photograph. </t>
  </si>
  <si>
    <t>A wild guess! I think I would build a road straight into the city.</t>
  </si>
  <si>
    <t>A historian writing something different in a book., A reconstruction in a museum that shows a different gate., A drawing that shows a different gate, with an explanation of why they drew it that way., An archaeological excavation that found remains of something different.</t>
  </si>
  <si>
    <t>Change over time, Too far away to see properly</t>
  </si>
  <si>
    <t>Wood because it is light (it has to be attached to a wall) and fragile (it isn't there anymore). Also, since the facade is visible from town, it looks onto the town, which may be a pleasant view to be enjoyed from a balcony.</t>
  </si>
  <si>
    <t>I really don't know.</t>
  </si>
  <si>
    <t>It looks a bit crowded. I don't quite understand how buildings are positioned.</t>
  </si>
  <si>
    <t>It looks functional. I like the perspective.</t>
  </si>
  <si>
    <t>Very colorful. The walls look too smooth?</t>
  </si>
  <si>
    <t>I like it.</t>
  </si>
  <si>
    <t>It is a physical reconstruction.</t>
  </si>
  <si>
    <t>Good luck with your survey analysis!</t>
  </si>
  <si>
    <t xml:space="preserve">I've seen gatehouses on the right in other similar constructions (e.g. entrance to a castle). </t>
  </si>
  <si>
    <t>Because the Ferrari atlas is an older document and maybe there would have been better traces of the tower when it was created.</t>
  </si>
  <si>
    <t>Maybe because more accurate archaeological excavating techniques were applied in the 1930s</t>
  </si>
  <si>
    <t>The later image from 1883 indicates that the foundations of the tower are rectangular.</t>
  </si>
  <si>
    <t xml:space="preserve">It's more intuitive to have an entry through a gatehouse, as it doesn't seem possible that there would be a gate in the town walls. </t>
  </si>
  <si>
    <t>Because wood often doesn't last as long as stone, it must have disintegrated over time.</t>
  </si>
  <si>
    <t>A lookout?</t>
  </si>
  <si>
    <t>It looks very much like the illustrative style of the time, reminiscent of the works of Harry Clark or Aubrey Beardsley. It looks like an illustration from a story book.</t>
  </si>
  <si>
    <t>This seems like a very plausible reconstruction.</t>
  </si>
  <si>
    <t xml:space="preserve">It's good to see the castle in 3D. </t>
  </si>
  <si>
    <t xml:space="preserve">It's great to see an old ruin re-constructed. It enhances the castle and makes it more desirable to visit. </t>
  </si>
  <si>
    <t xml:space="preserve">I chose John Zimmer's drawing because he is an architectural surveyor, and therefore based on his experience might produce the best reconstruction. </t>
  </si>
  <si>
    <t>Currently enrolled in university, Finished Bachelor's degree or equivalent, Finished Master's degree or equivalent</t>
  </si>
  <si>
    <t xml:space="preserve">This is an excellent way to encourage people to think about old buildings and will make a visit to the site much more meaningful for them. </t>
  </si>
  <si>
    <t>I would expect the entrance to be guarded by a tower above the gate to allow oil and stones to be thrown down through murder holes. Square because the castle towers are currently square.</t>
  </si>
  <si>
    <t>I expect the cadastral map to be more accurate because of it's official status in agreeing on land borders</t>
  </si>
  <si>
    <t xml:space="preserve">1800 and especially 1845 painting seems to be clearer on the shape. </t>
  </si>
  <si>
    <t>Seems to be the main direction of travel from the bridge into the city centre. There were no cannons yet to necessitate the sharp angle to prevent a cannon ball being shot through the gate into the town centre.</t>
  </si>
  <si>
    <t>It is no longer present, wood is often used for hoardings on medieval walls.</t>
  </si>
  <si>
    <t>defence</t>
  </si>
  <si>
    <t>too victorian</t>
  </si>
  <si>
    <t>realistic 15th century buildings</t>
  </si>
  <si>
    <t>reasonable, colors not realistic</t>
  </si>
  <si>
    <t>looks good and if it was never ruined</t>
  </si>
  <si>
    <t>realism and the 15th century esthetic</t>
  </si>
  <si>
    <t>Finished high school, Finished Bachelor's degree or equivalent, Finished Master's degree or equivalent, Finished a Post-Master in Finance</t>
  </si>
  <si>
    <t>this layout fits the shape of the gap &amp; it is rectangular like the dominant forms in the city scape</t>
  </si>
  <si>
    <t>the first layout seems to lead to a disfunctional flow</t>
  </si>
  <si>
    <t>i believe the1845 is the most accurate, which is rectangular with a rounded side</t>
  </si>
  <si>
    <t>because it seems to favor the flow, less disruptive</t>
  </si>
  <si>
    <t>A drawing that shows a different gate, with an explanation of why they drew it that way.</t>
  </si>
  <si>
    <t>those seem wood beam holes</t>
  </si>
  <si>
    <t>relaxing</t>
  </si>
  <si>
    <t>looks great, a bit flat</t>
  </si>
  <si>
    <t>attempt to show an aerial view, but something is off with the perspective</t>
  </si>
  <si>
    <t>bery good</t>
  </si>
  <si>
    <t>beautiful</t>
  </si>
  <si>
    <t>proportions and perspective seem right</t>
  </si>
  <si>
    <t>paint as hobby</t>
  </si>
  <si>
    <t xml:space="preserve">The existing structure has more square corners than towers, and the gate inside the tower seems more effective </t>
  </si>
  <si>
    <t xml:space="preserve">I picked the older one, though it was more painterly and may have taken more artistic license </t>
  </si>
  <si>
    <t>As I said before, I’m not certain of the reliability of the oldest map, and IIRC, the source map for this one is older than the newer (right-side) map on the previous page</t>
  </si>
  <si>
    <t xml:space="preserve">There don’t seem to be any corners except maybe in the foundation </t>
  </si>
  <si>
    <t xml:space="preserve">It looks like the tower would block much of the other route </t>
  </si>
  <si>
    <t xml:space="preserve">A historian writing something different in a book., Seeing a medieval painting where the gate looks different., An archaeological excavation that found remains of something different., The museum reconstruction and drawing could be more convincing with adequate explanations </t>
  </si>
  <si>
    <t xml:space="preserve">Change over time, Artistic licence, Too far away to see properly, Change over time as in erosion or fading making certain aspects less apparent </t>
  </si>
  <si>
    <t>Mostly guessing; stone seems less likely to be completely gone</t>
  </si>
  <si>
    <t xml:space="preserve">I’d like a space like that as a reading nook, but I’m not sure how plausible that would be </t>
  </si>
  <si>
    <t xml:space="preserve">It’s pretty. It also looks careful, though </t>
  </si>
  <si>
    <t>Less pretty, also looks careful</t>
  </si>
  <si>
    <t>I’m curious about the likelihood that the roofs would actually have been blue</t>
  </si>
  <si>
    <t>The construction details blend into the dark wood</t>
  </si>
  <si>
    <t xml:space="preserve">It seems like a reasonable compromise between fancy and not fancy, and I don’t have enough information to judge further </t>
  </si>
  <si>
    <t xml:space="preserve">I enjoy art museums and historical sites, and hanging out with historians, but I retain more about textiles and cell biology than architecture </t>
  </si>
  <si>
    <t xml:space="preserve">I did answer seriously, and I offered caveats where appropriate </t>
  </si>
  <si>
    <t>Gate in building seems easier to manage than in a wall
Square seems easier to build than round</t>
  </si>
  <si>
    <t>Random</t>
  </si>
  <si>
    <t>First two look round</t>
  </si>
  <si>
    <t>The gatehouse seems more practical with the gate in it, and I've seen similar right angle things in other fortifications (admittedly the one I'm thinking of is in the Tokyo imperial palace fortifications but)</t>
  </si>
  <si>
    <t>Wood rots
Structural iron was historically very rare</t>
  </si>
  <si>
    <t>Bodily waste</t>
  </si>
  <si>
    <t>The second floor implies some way to access it - is that supported by the stone ruins?</t>
  </si>
  <si>
    <t>Seems more conservative</t>
  </si>
  <si>
    <t>Nicely done but why is the outside smooth</t>
  </si>
  <si>
    <t>Wow!</t>
  </si>
  <si>
    <t>Physical allows people to experience it directly</t>
  </si>
  <si>
    <t>Looking at the picture a square tower seems to fit the general style better than a round one but it could be on the right side as well</t>
  </si>
  <si>
    <t>The map from 1824 depicts the bridge having been built on the widest part of the river in that section. That seems unlikely and waste of resources. Of course it's hard to tell how accurately in scale the maps are</t>
  </si>
  <si>
    <t>Based on the previous answer, again the bridge on the widest part of the river seems unlikely without a very good reason or if the river was in fact only 2-3 meters wide</t>
  </si>
  <si>
    <t>Looking at the pictures it's hard to say any definite shape. They all seem too blurry or to be without definite perspective considering the tower. My choice is purely out of consistency to my earlier answer</t>
  </si>
  <si>
    <t>For logistical reasons the option B doesn't make much sense. If everything going to town needs to first travel parallel to the wall before being able to reach deeper into the town itself</t>
  </si>
  <si>
    <t>The remains of the structure seem to suggest towards porch or oriel. The material being wood simply because of not having survived. Iron would have been expensive and not very practical for any of the suggested purposes.</t>
  </si>
  <si>
    <t>If the windows were big enough to let good amount of light inside, it could be easily be a cozy extra room for relaxing and spending time</t>
  </si>
  <si>
    <t>Doesn't seem to have very practical ideas on all the parts like the top right corner where a roof is more likely to be, now missing</t>
  </si>
  <si>
    <t>The reconstruction seems far more plausible than the first one but I assume many of the details still are sophisticated guesses</t>
  </si>
  <si>
    <t>Seems like a plausible version of what was there before</t>
  </si>
  <si>
    <t>Without more information and evidence all the three last ones seem to be about equal in the sense of "best". John Zimmer's drawing has buildings up to the edge (lower left corner) where as the scale model has only a wall. It would make more sense to build as much as you can in such a limited space and a wall even if on top of a cliff is still easier to breach than an actual building wall. The physical reconstruction is limited to only one building so it's not exactly fair to compare it to the others in the same magnitude. The building in question seems to be quite similar on all the three "best" ones.</t>
  </si>
  <si>
    <t>Finished high school, Finished vocational school/training, Finished Bachelor's degree or equivalent</t>
  </si>
  <si>
    <t>Lot of square building in the ruins of the castle. Why left, I don't know.</t>
  </si>
  <si>
    <t xml:space="preserve">I hope they do the cadastral map with more information. Il seems more precise too. </t>
  </si>
  <si>
    <t>The more recent picture may show a rectangular base.</t>
  </si>
  <si>
    <t>The B way looks like what I can see in other cities.</t>
  </si>
  <si>
    <t>There is different windows so they appear perhaps at an other time, anything remains so wood.</t>
  </si>
  <si>
    <t>Latrines, a place to follow church services on prie-dieu</t>
  </si>
  <si>
    <t>2 floors ? It looks really rich, not a simple wood cabin</t>
  </si>
  <si>
    <t>More simple, more in the style of the castle. Only one floor</t>
  </si>
  <si>
    <t>Like the first one, but used a different building constrution. not only wood</t>
  </si>
  <si>
    <t>They follow Zimmer</t>
  </si>
  <si>
    <t>In 1980 and as an architectural surveyor miste Zimmer had perhaps the knowledges and the informations to have the best idea</t>
  </si>
  <si>
    <t>It appeals to my eye while providing some protection for the gate from the tower</t>
  </si>
  <si>
    <t>Back then most elements where drive by mysticism and religion based notions (left - sinister is bad)</t>
  </si>
  <si>
    <t>1800 &amp; 1845 pictures have rounded surfaces</t>
  </si>
  <si>
    <t>Ease of defending the gate; and less materials to construct</t>
  </si>
  <si>
    <t>Cost, and ease of adding to existing structure</t>
  </si>
  <si>
    <t>The previous statement of a bath - I find not realistic - but a “personal viewing space of some type would seem a likely construct - and small room or balcony amount to fairly the same thing</t>
  </si>
  <si>
    <t>Hypothetically it’s reasonable - no real proof</t>
  </si>
  <si>
    <t xml:space="preserve">Again a reasonable approximation </t>
  </si>
  <si>
    <t>Perfectly reasonable from the previous renderings but no real irrefutable proof of what actually was</t>
  </si>
  <si>
    <t xml:space="preserve">Looks great </t>
  </si>
  <si>
    <t>Its physical evidence of what may have existed</t>
  </si>
  <si>
    <t>Nuclear Power Generation</t>
  </si>
  <si>
    <t>most of the buildings are square, the tower on the side the castle is, sideways gate seems awkward for daily traffic</t>
  </si>
  <si>
    <t xml:space="preserve">I think the local cadastre has more reason to be accurate that a traveling mapmaker. </t>
  </si>
  <si>
    <t>It looks round in the first two drawings and I don't see it in the third one. Maybe they had just demolished it and there's some foundations for a new building being prepared?</t>
  </si>
  <si>
    <t>It's awkward to put a gate in a round tower.</t>
  </si>
  <si>
    <t>A historian writing something different in a book., A reconstruction in a museum that shows a different gate., A drawing that shows a different gate, with an explanation of why they drew it that way., Seeing a medieval painting where the gate looks different., An archaeological excavation that found remains of something different., a friend who is a history nerd picking something else based on the maps and drawings and explaining it</t>
  </si>
  <si>
    <t>Artistic licence, Bad artist, Some artists had a chance to take a look up close first and others didn't. The differences look very small to me. The second artist seems to have messed up the walls while trying to do perspective.</t>
  </si>
  <si>
    <t>I think those are hole to stick wooden beams in to carry a balcony, for a good view of the town. The manor is unlikely to house defences. Enclosed rooms or porches would've been built like the round stulpings on the other wall.</t>
  </si>
  <si>
    <t>Privacy and sex. Normal meetings with the priest. 
Toilets?</t>
  </si>
  <si>
    <t>Made to look neat and perfect. More like a advertisement to sell it that a realistic portrayal.</t>
  </si>
  <si>
    <t>I want my Disney towers back! Every building is in the exact same style, I doubt they were all built at the same time.</t>
  </si>
  <si>
    <t>They painted the entire roof blue? Was that a thing? It looks like the based it off JP Koenig's drawing and toned down the towers.</t>
  </si>
  <si>
    <t>Maybe it actually did have paint on it?</t>
  </si>
  <si>
    <t>By repairing a building you can follow hints in the existing structure to continue the work. Architects drawing from their imagination have less information.</t>
  </si>
  <si>
    <t>Currently in school, Finished high school, Currently in vocational school/training</t>
  </si>
  <si>
    <t>Fun survey. Will recommend to a friend.</t>
  </si>
  <si>
    <t>Gatehouses usually consisted of 2 gates, one in front, one in back. As a defense</t>
  </si>
  <si>
    <t xml:space="preserve">The bridge leads directly towards the gate. </t>
  </si>
  <si>
    <t xml:space="preserve">The tower was drawn to look like a round shape. </t>
  </si>
  <si>
    <t>A straight road makes it easier for merchants and visitors to enter the city</t>
  </si>
  <si>
    <t xml:space="preserve">There appears to be holes for wood beams both above and below. The fact that they are missing points to being wood, not stone. Iron would be too heavy. </t>
  </si>
  <si>
    <t xml:space="preserve">Place for the Lord or Prince to attend mass without being seen. </t>
  </si>
  <si>
    <t xml:space="preserve">Seems to be laid out well. </t>
  </si>
  <si>
    <t>Very precise</t>
  </si>
  <si>
    <t xml:space="preserve">Could be a little more refined. </t>
  </si>
  <si>
    <t xml:space="preserve">Simple, but fits the evidence. </t>
  </si>
  <si>
    <t>Seems to be the most precise</t>
  </si>
  <si>
    <t>ease of access by horse and wagon, better defense at ground level for right handed soldiers.</t>
  </si>
  <si>
    <t>assuming a defense purpose to the castle, having a wide steet and narrow passage at the gate, defense if the gate is breeched offers defenders two paths in addition to from the ramparts.</t>
  </si>
  <si>
    <t>Sure is too positive, but there seems to be a disconnect from entry over the river in this study. For good defense, if the purpose of the research is to go to the earlier castle, the land for soldiers to stand on is less with the tower on the left. Old walls are often demolished to construct new buildings in the town and if no geology clearly indicates where the tower is, I will still go on the left.</t>
  </si>
  <si>
    <t>Trust in earlier sketches.</t>
  </si>
  <si>
    <t>If the gatehouse is actually on the right, it makes sense to have the gate in the gatehouse to access the castle and wind around. Unless there is a possibility of a second gate. the access could have been one way at one time and another at a later time.</t>
  </si>
  <si>
    <t>The views are from  different locations, elevations, time of day as well as years. A church is added in the 1850 picture. The different perspectives alsoshow the artists had slightly different intent, one is a street scene emphasizing the near buildings, one from a rocky outcrop with a view across the river valley to the castle. and the 1800 was before major changes over years.  So I see different artists intent, locations, time of day and town development. I wouldn't rule out eyesight either.</t>
  </si>
  <si>
    <t>a guardrobe</t>
  </si>
  <si>
    <t>the stone extensions below the openings and the square holes above so the frame could be attached to the wall. An earlier picture showed what appeared to be a garderobe, which might have been used for storage or a toilet. The wall would have more signs of attachment if the extension was stone, or iron was used. Also the area seemed to be wooded and appropriate for a small cantilevered extension.</t>
  </si>
  <si>
    <t>Following church services while bathing? That is a new one! 
This is a modern reconstruction. I do not see it as a bathing area. If it was by the chapel, it might have been the priest's quarters, fit for a bed, chair and desk. the "fireplace" chimney must be inside with a metal back into the area to heat it if a room/bath. Asa wood structure, I see the fireplace concept not being open into the extension, but into the main area.
I notice the arch below near ground level, now with a window, and a change in the stonework a meter or two above. It appears to be an early foundation floor of the castle that was later extended upward by possibly more skilled stonemasons, or stonemasons not hurrying to construct a defensive building.</t>
  </si>
  <si>
    <t xml:space="preserve">flat (no perspective), elaborate, doesn't give impression of stonework. The castle doesn't seem to be constructed for defensive purposes, but to show wealth. I don't see signs that there was a two story wood extension on the wall, from the earlier sketches. The rendering makes the castle appear to have been constructed on a level outcrop of rock and the castle from this view is built as extensions of the rock. </t>
  </si>
  <si>
    <t>This offers perspective and in this and the Khoenig drawing, the defense of the castle is in the way it is constructed on the high rock plateau.  which appears to be 9 meters or more above the land near the river. Generally, I think this is a better rendering,, more authentic in style.</t>
  </si>
  <si>
    <t>this appears to be modeled after Zimmer's rendering.</t>
  </si>
  <si>
    <t>It has merit from early sketches</t>
  </si>
  <si>
    <t>Zimmer's drawing, along with the scale model and the physical reconstruction, have similar proportions. Koenig's drawing adds some unsubstantiated embellishments.</t>
  </si>
  <si>
    <t>periferrally architecture for several years, and it is an interest of mine.</t>
  </si>
  <si>
    <t>I enjoyed assessing the available material and seeing the project.</t>
  </si>
  <si>
    <t>Fits best to the rest and makes most sense.</t>
  </si>
  <si>
    <t>By the way the bridge is shown.</t>
  </si>
  <si>
    <t>The map looks as if it copied an older map.</t>
  </si>
  <si>
    <t>It looks round on all pictures.</t>
  </si>
  <si>
    <t>Seeing similar gatehouses in Southern Germany</t>
  </si>
  <si>
    <t>nothing</t>
  </si>
  <si>
    <t>it looks rather ornamental</t>
  </si>
  <si>
    <t>defense?</t>
  </si>
  <si>
    <t>n.a.</t>
  </si>
  <si>
    <t>someone actually built something</t>
  </si>
  <si>
    <t>Looks pretty</t>
  </si>
  <si>
    <t>1824 looks more precise</t>
  </si>
  <si>
    <t xml:space="preserve">Looks round </t>
  </si>
  <si>
    <t>Shorter and saver route</t>
  </si>
  <si>
    <t>Similar buildings in other regions</t>
  </si>
  <si>
    <t xml:space="preserve">Sitting area to follow service discreetly </t>
  </si>
  <si>
    <t>Not clear what period he is drawing</t>
  </si>
  <si>
    <t>Looks more coherent less romanticized</t>
  </si>
  <si>
    <t>Looks too crammed</t>
  </si>
  <si>
    <t>Job half done</t>
  </si>
  <si>
    <t>Coherence</t>
  </si>
  <si>
    <t>The castle is square. Gate in wall like that looks strange.</t>
  </si>
  <si>
    <t>Map looks more precise.</t>
  </si>
  <si>
    <t>Older drawings might be more accurate.</t>
  </si>
  <si>
    <t>Flow of traffic before gate</t>
  </si>
  <si>
    <t>The doorway and window seem to indocate balcony. The supports look to be for wooden beams.</t>
  </si>
  <si>
    <t>Vigil room</t>
  </si>
  <si>
    <t>Very Victorian</t>
  </si>
  <si>
    <t>Looks more plausible</t>
  </si>
  <si>
    <t>Nice toyhouse</t>
  </si>
  <si>
    <t>Seems to fit evidence</t>
  </si>
  <si>
    <t>The model has actually been tried.</t>
  </si>
  <si>
    <t>A square tower would fit better into the overall architecture. Having it on the left could give more defensive possibilities than on the right. Having the gate in the tower does not feel right.</t>
  </si>
  <si>
    <t>The latter map is more detailed, therefore much likely to be correct.</t>
  </si>
  <si>
    <t>The earlier pictures clearly show a round tower.</t>
  </si>
  <si>
    <t>Depends what other access there is to the city. Difficult to make a loaded ox or a horse cart turn in tight spaces.</t>
  </si>
  <si>
    <t>There was something there on the corbels, probably of wood because stone thing would have been built differently. Thinking an open balcony because something enclosed would have blocked the view from upper windows.</t>
  </si>
  <si>
    <t xml:space="preserve">A privy, although it's a bit large for it. </t>
  </si>
  <si>
    <t>Ok, but I don't see how the two floors of the extension would be useful.</t>
  </si>
  <si>
    <t>ok</t>
  </si>
  <si>
    <t xml:space="preserve">ok, was the wattle &amp; daub used in Luxembourg those days? </t>
  </si>
  <si>
    <t>Looks the most fitting, although it just might be that it's in the same drawing style.</t>
  </si>
  <si>
    <t>It looks as if there would be more room for it on the left. It looks as if the wall was slightly further back</t>
  </si>
  <si>
    <t xml:space="preserve">The image was clearer.
</t>
  </si>
  <si>
    <t>It looks round</t>
  </si>
  <si>
    <t>It seems more straightforward.</t>
  </si>
  <si>
    <t>Artistic licence, Different angles</t>
  </si>
  <si>
    <t xml:space="preserve">Looking at the other pictures it is quite exposed and would need defended. Also you might have a good range for firing weapons from it. </t>
  </si>
  <si>
    <t>Orgies?</t>
  </si>
  <si>
    <t>It looks a bit fantasy.</t>
  </si>
  <si>
    <t>It seems realistic.</t>
  </si>
  <si>
    <t>It doesn't look very realistic.</t>
  </si>
  <si>
    <t>It looks great.</t>
  </si>
  <si>
    <t>It is the actual site.</t>
  </si>
  <si>
    <t>Finished Bachelor's degree or equivalent, Postgraduate teaching qualification History</t>
  </si>
  <si>
    <t>History, Cultural Heritage, Museum with historical buildings in it</t>
  </si>
  <si>
    <t xml:space="preserve">I'm using the existing town wall of Visby as a reference. All towers there are square. and all gates are through the towers.   </t>
  </si>
  <si>
    <t xml:space="preserve">I think you would get a better view of the bridge and river from the tower on the left side. </t>
  </si>
  <si>
    <t xml:space="preserve">I still think it would make more sens in a fortification purpose to have it on the southern side. </t>
  </si>
  <si>
    <t xml:space="preserve">In the first two pictures it is very clearly meant to look round compared to the houses that are rectangular. In the last picture it's hard to even see the area due to the damage on the picture. </t>
  </si>
  <si>
    <t xml:space="preserve">For alternative B to be true there would have to be a main road running next to the wall on the inside. This seems unlikely in my opinion. The main road would probably run into the town, not along side it. </t>
  </si>
  <si>
    <t xml:space="preserve">It looks like the protrusions have holes above them. This makes me feel like htey are "holders" for framework for a balcony. You'd put logs in those holds to make the frame and then build the floor and rest of the construction on top of it. There might have been a roof as well.  </t>
  </si>
  <si>
    <t xml:space="preserve">Bath seems reasonable. </t>
  </si>
  <si>
    <t>It feels medieval styled and castle-ish</t>
  </si>
  <si>
    <t xml:space="preserve">Nice perspective and gives a more detailed look at the castle. </t>
  </si>
  <si>
    <t xml:space="preserve">Color choice seems weird. </t>
  </si>
  <si>
    <t xml:space="preserve">I can see the choices made. Wouldn't they have covered the stone walls in something though. Like smoothing them out. (my english fails me) </t>
  </si>
  <si>
    <t xml:space="preserve">Just my feeling of what it would look like. </t>
  </si>
  <si>
    <t>Some Archaeology in University, no degree. Also historical interest and member of the SCA.</t>
  </si>
  <si>
    <t>no round buildings in sketch, gatehouse doesn't permit access to the street behind the wall</t>
  </si>
  <si>
    <t>the cadastral map looks more reliable</t>
  </si>
  <si>
    <t>the painting from 1800 has different proportions than the later one but both show a round tower</t>
  </si>
  <si>
    <t>I picked one at random</t>
  </si>
  <si>
    <t>A historian writing something different in a book., A reconstruction in a museum that shows a different gate., Seeing a medieval painting where the gate looks different., An archaeological excavation that found remains of something different., both 3D model and drawing+explanation if created by a historian (in this list we don't know who created them - could be a games designer for all I know)</t>
  </si>
  <si>
    <t>Artistic licence, different light and perspective</t>
  </si>
  <si>
    <t>Stone would have been too heavy, same goes for a large room; a defensive structure accessed through living quarters? Maybe but not likely. There are signs of roof-beams (?) above the doors, so I vote for a covered structure</t>
  </si>
  <si>
    <t>If the windows were bigger, maybe a lady's solar/day room for the family</t>
  </si>
  <si>
    <t>Looks a bit Disney but not too unlikely, IIRC there is only the one doorway into the wooden structure. Why then the upper floor? Would you access that via a ladder from below? What for?</t>
  </si>
  <si>
    <t>more likely, less "fancy"</t>
  </si>
  <si>
    <t>looks similar to the 1980s drawing if a bit simplified</t>
  </si>
  <si>
    <t>agrees with the Zimmer drawing</t>
  </si>
  <si>
    <t>I could have picked the physical one as well - they appear to be the same. I just like that it shows the buildings around it, too.</t>
  </si>
  <si>
    <t>Just feels  the most natural</t>
  </si>
  <si>
    <t>That map looks more professionally surveyed</t>
  </si>
  <si>
    <t>Looks like it.</t>
  </si>
  <si>
    <t>It seems more typical</t>
  </si>
  <si>
    <t>A 3D model that looks very real., A reconstruction in a museum that shows a different gate., Seeing a medieval painting where the gate looks different., An archaeological excavation that found remains of something different.</t>
  </si>
  <si>
    <t>Change over time, Artistic licence, Bad artist</t>
  </si>
  <si>
    <t>stone and wood, and maybe plaster</t>
  </si>
  <si>
    <t xml:space="preserve">Figured it must be something decorative.
</t>
  </si>
  <si>
    <t>illicit assignations,</t>
  </si>
  <si>
    <t>Looks like it's from a childrens' book</t>
  </si>
  <si>
    <t>looks intended as a print</t>
  </si>
  <si>
    <t>nice</t>
  </si>
  <si>
    <t>I want to visit</t>
  </si>
  <si>
    <t>It is attached to and therefore must fit in with the genuine original structure</t>
  </si>
  <si>
    <t>Finished vocational school/training, I write books about history</t>
  </si>
  <si>
    <t>this has been fun</t>
  </si>
  <si>
    <t>All the other towers in the town reconstruction seemed to have a square footprint, so maybe that would be used in the wall also. The side of the tower is purely a guess. The tower might well be rectangular, too.</t>
  </si>
  <si>
    <t xml:space="preserve">The main reason is, that the map seems to be made much more accurately, as cadastre really needs some proper measuring. In a more sketchy map small details might go easily wrong: the drawer of this particular map might not have visited the place in person at all. Also, the second map's roads makes more sense to me, but I don't know if I'm reading the map right. </t>
  </si>
  <si>
    <t>The first two pictures, especially the first one, gives an strong impression of a round tower. Are we sure that the ruins were still standing in 1883? Could it have replaced with a foundation of another building, perhaps built from the tower stones? This is really a baffling one.</t>
  </si>
  <si>
    <t>In my hometown the medieval roads go straight to the town square. I think the town square was by the river? So with that I would place the road to go by the river. The road going through the gatehouse feels much more better from the defensive point, too.</t>
  </si>
  <si>
    <t>A historian writing something different in a book., A reconstruction in a museum that shows a different gate., A drawing that shows a different gate, with an explanation of why they drew it that way., Seeing a medieval painting where the gate looks different., An archaeological excavation that found remains of something different., I would view critially most of these options: does the historian have proper evidence to back their claim up? How well grounded is the explanation with the drawing? How natural is the style of the medieval painting? But if the arguments are backed up convincingly, then yes.</t>
  </si>
  <si>
    <t>Based just to my limited knowledge of these kind of structures. Even though it would make an impressive place for an balcony, I haven't seen a reconstruction of an wooden balcony constructed like this, and this gives an impression of more of an defensive building anyway.  The shooting corridors were made with wood, and mounted like that on the buildings, so that would be my guess.</t>
  </si>
  <si>
    <t>I have no idea. If it had been narrower, it would have made a perfect toilet.</t>
  </si>
  <si>
    <t xml:space="preserve">Is that a two storied construction, or does it just have very small windows? If i thas two stories, that would be very peculiar. </t>
  </si>
  <si>
    <t>This feels historically sound. A small, compact construction projecting from the wall.</t>
  </si>
  <si>
    <t>This is a good one, too. I don't know the typical wall building style for houses in the period: feels justified that the same technique was used when building this room.</t>
  </si>
  <si>
    <t>Seems credible.</t>
  </si>
  <si>
    <t>Really, I think it's the same as John Zimmer's. But it's always better if it's built in real life ;)</t>
  </si>
  <si>
    <t>Cultural Heritage</t>
  </si>
  <si>
    <t>I'm in SCA and Drachenwald FB group, you told we should mention this :) But I have only little knowledge on castles or period architecture, really.</t>
  </si>
  <si>
    <t>Round towers from my understanding are more time consuming to construct for little practical gain. So to me square towers are the logical assumption to make in lack of evidence supporting nearby round towers. If this gate were to see a lot of use then having it in a tower serves a multitude of pragmatic functions.</t>
  </si>
  <si>
    <t xml:space="preserve">The latter map appears to be less illustrative and provide more observable detail. This would mean that it might take into account any renovations of the tower, such as removal of the gate or even moving the tower or bridge as a whole, but those are assumptions without evidence and should be subject to Occam's razor. </t>
  </si>
  <si>
    <t>Really hard to say, but all drawings show what could be interpreted as a rectangular structure, whereas the foundation visible in the last image is quite clearly not circular, and there's no sensible reason to have a rectangular foundation for a dominantly cylindrical structure.</t>
  </si>
  <si>
    <t>Based on the picture provided, option B allows a wider road before and after the gate, allowing more traffic without sacrificing defensive ability.</t>
  </si>
  <si>
    <t>Seeing a medieval painting where the gate looks different., An archaeological excavation that found remains of something different., A peer-reviewed article examining the archaeological evidence, the architectural sensibilities, or geographic arguments that reach a different conclusion.</t>
  </si>
  <si>
    <t xml:space="preserve">Artistic licence, Too far away to see properly, There are elements that are consistent between the pictures, such as the church that is quite identical between the pictures it is featured in. So it could be that the artists made rough sketches that were later completed based on memory or notes. </t>
  </si>
  <si>
    <t xml:space="preserve">The holes above the doorway seem like they'd support wooden beams for a roof of a balcony, an enclosed porch, oriel, or defensive structure.
However I'd think the defensive structure is more likely due to the the facade facing the town, and the defensive towers on its side. </t>
  </si>
  <si>
    <t>Watchpost, as many garrisonal structures were multipurpose but housed fireplaces so one could stay there for several hours, at least from what I've understood.</t>
  </si>
  <si>
    <t xml:space="preserve">I immediately see he's interpreted the facade wall differently, but I don't understand how his structure's roof would work with the holes we saw earlier. He seems to have added quite a few structural elements and even whole buildings, maybe in an effort to make the castle seem more impressive. </t>
  </si>
  <si>
    <t xml:space="preserve">My first impression is that there seem to be less assumptions being made, and his facade structure seem more in line with the remaining structures. </t>
  </si>
  <si>
    <t xml:space="preserve">Seems based on Zimmer's reconstruction at first glance, with quite a few prominent similarities. </t>
  </si>
  <si>
    <t xml:space="preserve">It makes a lot of sense to my SCA brain. </t>
  </si>
  <si>
    <t xml:space="preserve">Restraint, it seems to make the least amount of assumptions and reconstruct that which there's evidence to support. </t>
  </si>
  <si>
    <t>None of the above, Extensive SCA and reenactment background</t>
  </si>
  <si>
    <t>I see no round structures on the other images so I went with square.</t>
  </si>
  <si>
    <t>The later map seems to be more precise, with numbered lots.</t>
  </si>
  <si>
    <t>it seems to be a round building in the images.</t>
  </si>
  <si>
    <t xml:space="preserve">I'm guessing. A is more practical for everyday traffic, B is more defensible. </t>
  </si>
  <si>
    <t>I see no traces of broken stones, so I'm guessing wood.</t>
  </si>
  <si>
    <t>To follow mass in private. Or a toilet.</t>
  </si>
  <si>
    <t>Nice! Very pointy roofs.</t>
  </si>
  <si>
    <t>Also nice! Feels more scientific, the other one was more decorative.</t>
  </si>
  <si>
    <t>Noce colors? Were the roofs really blue?</t>
  </si>
  <si>
    <t>Nice!</t>
  </si>
  <si>
    <t>It's based on the actual buildings, that gotta be a good start.</t>
  </si>
  <si>
    <t>I have a Master i archeology</t>
  </si>
  <si>
    <t>Because it looked like it would fit the best in the gap and with access in mind. If gate would be for example in retangular tower (the lower right choice), then would people just walk into wall or would there be an access corridoor?</t>
  </si>
  <si>
    <t>Perhaps more accurate measuring and drawing methods in the 18th century</t>
  </si>
  <si>
    <t xml:space="preserve">All show traces of round tower </t>
  </si>
  <si>
    <t>The town seems like it continues on the left rather than towards right, so to my thinking would be easier if the road also would go straight there instead of making a longer route.</t>
  </si>
  <si>
    <t>A reconstruction in a museum that shows a different gate., A drawing that shows a different gate, with an explanation of why they drew it that way., An archaeological excavation that found remains of something different.</t>
  </si>
  <si>
    <t>Not sure they had balconies in the medieval times.. There seems to be a door or some sort of arch to some space that was supported with what's left underneath. Defensive structure that has collapsed would be my guess.</t>
  </si>
  <si>
    <t>Bath or also toilet</t>
  </si>
  <si>
    <t>Well at least it supports the room with bath -theory. Otherwise looks a little too sharp-edged to me.</t>
  </si>
  <si>
    <t>Looks very professional drawing, much more visual than the previous picture.</t>
  </si>
  <si>
    <t>Looks like something made after John Zimmer's drawing.</t>
  </si>
  <si>
    <t>Looks like what's left of a once magnificient manor/castle and the result of today's best knowledge.</t>
  </si>
  <si>
    <t>Hoping that we today know enough to attempt reconstruction of the castle, that is why it looks reasonable.</t>
  </si>
  <si>
    <t>Financial administration</t>
  </si>
  <si>
    <t xml:space="preserve">Round felt wrong since the other buildings didn't show any roundness. Left tower just better because of the buildings behind the wall . </t>
  </si>
  <si>
    <t xml:space="preserve">First of all the elder source might have had some of the buildings stones left, so that might be more accurate. Also, the later map leaves a whole in the wall and that seems strange. </t>
  </si>
  <si>
    <t xml:space="preserve">I will hold my ground on this. The tower in this picture looks somewhat strange. </t>
  </si>
  <si>
    <t xml:space="preserve">If it was round, wouldn't it have been a rounder shape to the ruin at the ground? Also round still don't match up with the rest of the buildings. </t>
  </si>
  <si>
    <t xml:space="preserve">All other similar buildings I have seen have had more of a straight gateway in </t>
  </si>
  <si>
    <t xml:space="preserve">Defense structure feels wrong on a living quarter. Balcony seems modern. Oriels seems most plausible based on what I've seen on other constructions. Wood is because I feel it would have been remains of a stone wall on the other wall that still would have shown. </t>
  </si>
  <si>
    <t xml:space="preserve">No idea. Just relaxing perhaps. Like a little spa. </t>
  </si>
  <si>
    <t xml:space="preserve">A bit romanticized perhaps, it seems very extraordinary with the two rows of windows and to fancy if one compare to the other buildings. </t>
  </si>
  <si>
    <t xml:space="preserve">Seems more in the style of the rest of the buildings, but looks to be in stone. I think wood. </t>
  </si>
  <si>
    <t xml:space="preserve">Plausible. </t>
  </si>
  <si>
    <t xml:space="preserve">First of all, wood. John Zimmer seem to have drawn in stone. And The scale model, not sure if they would have choosen timber framing for a building like that when no other buildings seem to be timber framing. </t>
  </si>
  <si>
    <t xml:space="preserve">Aesthetic </t>
  </si>
  <si>
    <t xml:space="preserve">Right is good offensive position </t>
  </si>
  <si>
    <t>From the pictures it looks like they squared it off late.</t>
  </si>
  <si>
    <t xml:space="preserve">It would be easier for carts to continue straight than make the tight turn </t>
  </si>
  <si>
    <t xml:space="preserve">Being missing it was likely wood that once fallen was repurposed. </t>
  </si>
  <si>
    <t>Sitting room</t>
  </si>
  <si>
    <t>It's pretty</t>
  </si>
  <si>
    <t xml:space="preserve">This is beautiful </t>
  </si>
  <si>
    <t>Nice</t>
  </si>
  <si>
    <t>Something feels off</t>
  </si>
  <si>
    <t>Details</t>
  </si>
  <si>
    <t xml:space="preserve">The embattlements shown on the wall would date to an earlier time and the square/rectangular features of the castle above indicated that round towers were probably not used.  However, given that construction took place over so many centuries, it seems silly to imagine that we can stab a guess with much accuracy. </t>
  </si>
  <si>
    <t xml:space="preserve">The quality of the map making and detailed attention to line made a big difference in choice. </t>
  </si>
  <si>
    <t xml:space="preserve">The middle drawing influences me most.  As an artist familiar with different drawing styles, I know that the artist who drew the image in 1845 worked hard to get the perspective right and the precise geometric relationships right.  Still, the drawing is somewhat inclusive as it lacks adequate shading.  The first drawing is shaded as a smaller round tower, however, and the third image shows a square base but this is not uncommon with round towers as reinforced bases were sometimes fashioned that way. </t>
  </si>
  <si>
    <t xml:space="preserve">This is a hard one and I would like to check the names of the streets here.  I cannot see how a defensive gate would channel those who break through directly into the heart of the city, however, but I know of many towns that were constructed that way.  There may have been a choice within the tower as to which direction to go but I suspect that the gatehouse was over the entry path either way. </t>
  </si>
  <si>
    <t xml:space="preserve">The positioning of the door to one side and that I recall that most overhanging structures were enclosed.  The weather indicates an enclosed structure as well rather than a more modern balcony. </t>
  </si>
  <si>
    <t xml:space="preserve">Adjoining chambers like this above and alongside church and chapel spaces are commonly seen in churches and monasteries.  I think that as this adjoins a chapel it is for religious purposes.  Possibly for women to use. </t>
  </si>
  <si>
    <t xml:space="preserve">It appears rooted in reality but also influenced by the artist’s eye.  Proportions are probably wrong. </t>
  </si>
  <si>
    <t xml:space="preserve">I think that this fine and much better but I am surprised that he left off indications of a Hansa-inspired roofline with its classic stair stepping look. </t>
  </si>
  <si>
    <t xml:space="preserve">Nicely done overall. Again, I suspect a Hansa style roofline. </t>
  </si>
  <si>
    <t xml:space="preserve">Reasonably well done. </t>
  </si>
  <si>
    <t xml:space="preserve">A drawing is less influenced by budgetary considerations.  I suspect the actual reconstruction was a compromise of archaeological findings and the available money to do a detailed and accurate reconstruction.  The drawing has no such limits. </t>
  </si>
  <si>
    <t xml:space="preserve">Amateur historian with about 41 years in the SCA.  Nice survey.  Lots of fun to take it.  I wish other students of history would take this approach to surveys and research as it was both educational and challenging at the same time. </t>
  </si>
  <si>
    <t>Era indicates that it would be a square, rather than a round tower.  Gate inside tower is more secure than gate in wall.</t>
  </si>
  <si>
    <t>Wall looks more complete. Left drawing looks edited like gate was a correction or addition, and therefore more likely to be accurate.</t>
  </si>
  <si>
    <t>1933 map is a copy of a copy. Has lesser historical weight by itself.</t>
  </si>
  <si>
    <t>Drawings convey a round aspect.</t>
  </si>
  <si>
    <t>This makes more sense to direct traffic into the middle of the town, unless this is on an unsuitable gradient, then I would pick option B. Option B would be more like the Tower of London, which follows a more indirect path, due to the gradient of the land.</t>
  </si>
  <si>
    <t>Holes for beams indicative of wood. Stone may have endured, unless support beams gave out. Stone unlikely to have been supported by wood alone.</t>
  </si>
  <si>
    <t>Privy.</t>
  </si>
  <si>
    <t>Looks lovely.</t>
  </si>
  <si>
    <t>Looks more accurate, like it takes into account the terrain.</t>
  </si>
  <si>
    <t>It has been based on the Zimmer model.</t>
  </si>
  <si>
    <t>Looks good.</t>
  </si>
  <si>
    <t>They would have had to overcome physical problems and take into account all site evidence before forming reconstruction.</t>
  </si>
  <si>
    <t xml:space="preserve">the structures of the castle and around the gate seem to tend towards a square construction.  In my experience of castles in the UK at least, gates typically form part of a larger structure to provide extra defensive measures on what is otherwise a weakpoint in a wall.  </t>
  </si>
  <si>
    <t>The detail and manner of approach in the later style map appears to be done more proffessionally than the older document.  Without any further information to query whether there was anything which could've caused the tower to rebuilt in the intervening period, I would go with the later document.</t>
  </si>
  <si>
    <t>The lack of a hard angle on the tower as it is viewed to the structures behind it, which are presentat at an oblique angle would indicate a round tower to me.</t>
  </si>
  <si>
    <t>No information is provided on the construction of the bridge over the larger span of the river.  However, there do appear to be smaller bridge constructions between the islet.  An approach to the gate from there would likely make more sense as constructions over it would be cheaper and easier to build whilst also conferring an benefit in terms of defence from any troops or structures placed upon the islet.</t>
  </si>
  <si>
    <t>The width surrounding the supports would not likely lead to the structure spanning the width of the building which would,  I would think, be consistent with a defensive structure.  Considering it is much shorter, a balcony or porch seems more likely.  Given that there are holes for supports above the portals, it would seem likely that the space was enclosed.</t>
  </si>
  <si>
    <t>guardrobe or toilets from the great hall?</t>
  </si>
  <si>
    <t>It's pretty, but the holes for supports don't seem to match the shape of the structure.</t>
  </si>
  <si>
    <t>This seems to be more accurate to me, but I am curious about the offset of the support holes on the roof of the structure.</t>
  </si>
  <si>
    <t>I find the likelyhood of the struture being wattle and daub which is what that presentation seems to suggest is odd.</t>
  </si>
  <si>
    <t>This seems the most accurate to me</t>
  </si>
  <si>
    <t>I am assuming that this structure has used the existing support holes in the gable wall.  The use of the wood in this manner (unpainted and non-wattle and daub) seems more authentic to me also.</t>
  </si>
  <si>
    <t>picked this up from your SCA post Marleen.  Best of luck with your research :)</t>
  </si>
  <si>
    <t>Can be used as a defence tower along with the remaining tower - equidistant therefore giving more range.</t>
  </si>
  <si>
    <t>As said before, it gets ves more range for defence.</t>
  </si>
  <si>
    <t>That’s what I think - I might be wrong, but that is my opinion.</t>
  </si>
  <si>
    <t>Obvious, if the drawings are to be believed!</t>
  </si>
  <si>
    <t>My opinion</t>
  </si>
  <si>
    <t>The holes for supporting wooden beams to fit in.</t>
  </si>
  <si>
    <t>Wardrobe</t>
  </si>
  <si>
    <t>Too fancy!</t>
  </si>
  <si>
    <t>More realistic.</t>
  </si>
  <si>
    <t>Slit of those buildings would have been lower.</t>
  </si>
  <si>
    <t>Pretty good.</t>
  </si>
  <si>
    <t>More realistic. Most castles were used to take in villagers for protection.</t>
  </si>
  <si>
    <t>Retired (due to ill health)  secretary/PA with great interest in history</t>
  </si>
  <si>
    <t>Round is more easily defended, on the left is on a right-handed attacker's exposed side</t>
  </si>
  <si>
    <t>Other places I have visited which had such gatewsys with towers</t>
  </si>
  <si>
    <t>earliest source.</t>
  </si>
  <si>
    <t>Based on pics and other similar examples</t>
  </si>
  <si>
    <t>Aren't gatehouse usually guardpoints and not throughways?</t>
  </si>
  <si>
    <t>It could have been stone too, but that or wood would have been the most likely material. I went for wood because it appears to have rotted away completely leaving nothing but holes, whereas stone might have left traces.</t>
  </si>
  <si>
    <t>A 'purdah' for women who could not attend Mass due to not having been churched after childbirth, or menstruation or other unclean taboos. Or for an invalid of importance who might not wish their infirmity to be gazed upon. Was there a sacristy for the priest? Could this be one?</t>
  </si>
  <si>
    <t>looks good</t>
  </si>
  <si>
    <t>again it looks plausible like the others</t>
  </si>
  <si>
    <t>could be right if they did their homework</t>
  </si>
  <si>
    <t>not sure without looking at all the post holes on the building, but it seems the most common shape at least.</t>
  </si>
  <si>
    <t>It is so you can see the castle and it is more 16th century with round.</t>
  </si>
  <si>
    <t>You see the castle</t>
  </si>
  <si>
    <t>There is two maps on the right.</t>
  </si>
  <si>
    <t xml:space="preserve">It looks round in the image </t>
  </si>
  <si>
    <t>It is a defens.</t>
  </si>
  <si>
    <t>The way they sitt</t>
  </si>
  <si>
    <t>Following the church service when ill</t>
  </si>
  <si>
    <t>Artistic licenc</t>
  </si>
  <si>
    <t>Better</t>
  </si>
  <si>
    <t xml:space="preserve">Good </t>
  </si>
  <si>
    <t>Not the best, but good.</t>
  </si>
  <si>
    <t>Arciology and after 1979</t>
  </si>
  <si>
    <t>Reflects shape of castle tower visible above. Mirrors the existing building tower on right so more aesthetically pleasing</t>
  </si>
  <si>
    <t>More logical in line with road, also seems to be a map, rather than an impression</t>
  </si>
  <si>
    <t xml:space="preserve">Last image gives a clearer view of foundations whereas others seem impressionistic </t>
  </si>
  <si>
    <t>Natural traffic flow</t>
  </si>
  <si>
    <t>Structure not solid enough to support stone building</t>
  </si>
  <si>
    <t>Pretty and clear but hard to gauge perspective</t>
  </si>
  <si>
    <t>More complicated and organic, less idealised than last one</t>
  </si>
  <si>
    <t>Easier to understand than pictures</t>
  </si>
  <si>
    <t>I get a real feel for what it might have been like</t>
  </si>
  <si>
    <t>Interesting to complete!</t>
  </si>
  <si>
    <t>It's in keeping with the other building shapes, and is more aligned with where the road seems to be.</t>
  </si>
  <si>
    <t>It's older.</t>
  </si>
  <si>
    <t>Because I'm stubborn.</t>
  </si>
  <si>
    <t>It's difficult to tell from the photos, but there doesn't seem to be many corners.</t>
  </si>
  <si>
    <t>The map image seems to imply that the area directly behind the gatehouse was protected, rather than open.</t>
  </si>
  <si>
    <t>Change over time, Artistic licence, Too far away to see properly, Bad artist</t>
  </si>
  <si>
    <t>It didn't survive, and would be much easier to support without additional external walls.</t>
  </si>
  <si>
    <t>Privy chamber.</t>
  </si>
  <si>
    <t>It's lovely!</t>
  </si>
  <si>
    <t>It is also lovely!</t>
  </si>
  <si>
    <t>Seems reasonable.</t>
  </si>
  <si>
    <t>It's coming along!</t>
  </si>
  <si>
    <t>It seems more complete.</t>
  </si>
  <si>
    <t>round for the aesthetics and the gate tower because of better defendability</t>
  </si>
  <si>
    <t>On the left it looks very unclear how the road goes from inside the gate</t>
  </si>
  <si>
    <t>The photograph</t>
  </si>
  <si>
    <t>A is more useful for traffic flow. B is more defensible, but nearly Gondorian in the complication.</t>
  </si>
  <si>
    <t>the process of this questionnaire</t>
  </si>
  <si>
    <t>The supports are clearly for wooden beams. And enclosed porches were a thing, the other things not so much.</t>
  </si>
  <si>
    <t>Garderobe?</t>
  </si>
  <si>
    <t>19th C historicism - very fancyful.</t>
  </si>
  <si>
    <t>much better</t>
  </si>
  <si>
    <t>not buying the half timber</t>
  </si>
  <si>
    <t>good</t>
  </si>
  <si>
    <t>the plainness and the wood</t>
  </si>
  <si>
    <t>Thanks for this, it was fun!</t>
  </si>
  <si>
    <t>I see nothing round, so my guess goes to something rectangular or square</t>
  </si>
  <si>
    <t>The second one seems to be more precise and not looking for aesthetic drawing</t>
  </si>
  <si>
    <t>The image of 1845 shows round tower</t>
  </si>
  <si>
    <t>My answer is most linked to a feeling than a real justification</t>
  </si>
  <si>
    <t>My first answer is the result of eliminating other answers. The second answer is more a guess</t>
  </si>
  <si>
    <t>Location of reading or writing room?</t>
  </si>
  <si>
    <t>A lot of details that make me think: could this be true or coming from imagination?</t>
  </si>
  <si>
    <t>a lot of realism</t>
  </si>
  <si>
    <t>Colors used are surprising</t>
  </si>
  <si>
    <t>A lot of space for more development</t>
  </si>
  <si>
    <t>I have the impression that this was made on the bases of some detailed documents</t>
  </si>
  <si>
    <t>Seems likely</t>
  </si>
  <si>
    <t>It looks more accurate</t>
  </si>
  <si>
    <t>It looks round in the dravings from 1800 and 1845.</t>
  </si>
  <si>
    <t>More likely for defence.</t>
  </si>
  <si>
    <t>Knowledge of other similar structures.</t>
  </si>
  <si>
    <t>Lavatory.</t>
  </si>
  <si>
    <t>Romantic fantasy</t>
  </si>
  <si>
    <t>More plausible</t>
  </si>
  <si>
    <t>Pssible reconstruction</t>
  </si>
  <si>
    <t>Good interpretation</t>
  </si>
  <si>
    <t>Seems plausible, but the scale model could also be right if there is evidence of chalked walls on the rest of the buildings.</t>
  </si>
  <si>
    <t>it looks the most in line with other architecture markers from the castle.</t>
  </si>
  <si>
    <t>the flow of the road makes more sense with the tower on the right</t>
  </si>
  <si>
    <t>The first two images indicate a round shape, the last may be the "bones" of the ruins, the framework that supported the round bricks/stones</t>
  </si>
  <si>
    <t>Towers can occasionally mark dead-ends, plus the buildings immediately behind the tower have no space to show alleyways.</t>
  </si>
  <si>
    <t>Support Ridge/Capping for floor supports</t>
  </si>
  <si>
    <t>Wood &amp; stone</t>
  </si>
  <si>
    <t>the windows are too small to talk through, and due to the height of the walls that floor may have needed more support than a typical build</t>
  </si>
  <si>
    <t>Private viewing room for church services or private chapel</t>
  </si>
  <si>
    <t>too many roof points</t>
  </si>
  <si>
    <t>closer to typical medieval architecture styles</t>
  </si>
  <si>
    <t>close to John Zimmer's interpretation</t>
  </si>
  <si>
    <t>Fine?</t>
  </si>
  <si>
    <t>Feels the most cohesive</t>
  </si>
  <si>
    <t>NA</t>
  </si>
  <si>
    <t>I picked seriously to the best of my educational background</t>
  </si>
  <si>
    <t>Square towers seem most fitting with the 16th century sketch. For me tower on the left seems a bit more visualy pleasing as well as seems to make sense sightlinewise</t>
  </si>
  <si>
    <t>Normally I would trust a more recent cadastral map more then an more ancient map. The sketches in roadway that seems to go through other features makes me confused though. If I would really have to decide I would want to reference both maps to the existing situation and see what seems to fit best. Though that might even further complicate things</t>
  </si>
  <si>
    <t>Its hard to know without knowing more about the map its the 1810 map is based on. Was that map original or based on something else. Does this map have any relationship with the 1824 map? Or are they made seperately. Without more evidence its seems logical to  assume it is the most common version. Extra so because the tower on the right seems to line up more logically with the bridgeroad in both the 1810 and 1824 map</t>
  </si>
  <si>
    <t>The tower form 1845 most definately looks round. 1800 could be square cause the picture is not that clear but I also think it is round. In both these pictures there is a lot more left of the tower. The 1883 reems to be a square structure. But can we even be sure those are supposed to portray the tower foundations? so much has changed and not much seems left. Also whats going on with the rounded looking wall behind it? Is it the same bit of wall as in the 1845 drawing?</t>
  </si>
  <si>
    <t>Earlier pictures do seem te depict a "closed tower" and not one with a gate going through. Also looking at the small bit of the map and thus whole city plan a road straight on seems more logically connected leading in to the city while a sharp right turn just leads around with no direct path into the city. Something you might want for defensive reasons but I don't see much indication of a defensive entrance buildup in the city apart from of course presence of a wall and tower in the first place.</t>
  </si>
  <si>
    <t>Because the design of the building is otherwise not very defensive (many larger windows etc on outside walls) I doubt it was a defensive structure. There doesn't seem to have been enough support for a large room and it would be a weird spot in a building to make one. A stone feature would be structurally hard to support at that spot. My feeling would say it was a balcony but since the gable survey seems to have beamslots higher up that otherwise don't make sense to me it seems likely there was some kind of roof structure thus a porch or oriel.</t>
  </si>
  <si>
    <t>private seating area. Smaller more private chapel/venerative area. I find it hard to imagine the layout of the room in relation to the chapel/great hall and rest of the building so it is hard to think of a sensible use. Bathing churchvisits sound weird and unlikely to me... then again people have done many weird things throughout history and I don't know much about the context and practices in that time and region.</t>
  </si>
  <si>
    <t xml:space="preserve">It looks quite romanticized and fairy-tale based. </t>
  </si>
  <si>
    <t>It at least looks convincing and in line with some other castles I know of. Also seems to fit earlier depictions.</t>
  </si>
  <si>
    <t>Seems quite in line with John Zimmers reconstruction. So also seems quite believable to me. Not sure if Timber framing was often used in the region and period and what consequence that would have for construction and attachment points but seems as feasible to me as the more uniform structure of Zimmers.</t>
  </si>
  <si>
    <t xml:space="preserve">Its hard for me to know what is original and what reconstructed. Apart from obviously the wooden structure, stairs and roof. The wood looks a bit weird as only wooden protrusion like it on the building but quite feasible. </t>
  </si>
  <si>
    <t xml:space="preserve">Less stuff reconstructed so obviously less to get wrong. </t>
  </si>
  <si>
    <t>Finished high school, was enrolled in university but did not graduate</t>
  </si>
  <si>
    <t>studied archaeology</t>
  </si>
  <si>
    <t>Castle all square. Closest house has tower on right</t>
  </si>
  <si>
    <t>Seems to close the route efficiently, to provide a secured entry</t>
  </si>
  <si>
    <t>The reasoning I made up makes sense</t>
  </si>
  <si>
    <t>Based it on the rounded appearance in the images</t>
  </si>
  <si>
    <t>The modern road goes there?</t>
  </si>
  <si>
    <t>Most people getting a different result., A historian writing something different in a book., A drawing that shows a different gate, with an explanation of why they drew it that way., Seeing a medieval painting where the gate looks different., An archaeological excavation that found remains of something different.</t>
  </si>
  <si>
    <t>Nothing remains, and wooden outer structures was used</t>
  </si>
  <si>
    <t>Toilet, defensive look-out, hidden guards</t>
  </si>
  <si>
    <t>Looks like a cleaned-up story-book view</t>
  </si>
  <si>
    <t>The three dimensionality, from above, gives the impression more life, and makes the buildings look more "authentic"</t>
  </si>
  <si>
    <t>Always impressed by scale models because you can see the volumes of buildings and between buildings. Thinking it would be based on measurements done on site, it seems reliable and believable</t>
  </si>
  <si>
    <t>Clearly made in modern times, with the rest of the castle in crumbles it seems tacked on.</t>
  </si>
  <si>
    <t>Volumes</t>
  </si>
  <si>
    <t>SCAdian with two semesters of Art History (including Architechure) at University.</t>
  </si>
  <si>
    <t>Round towers are more resistant to cannon fire</t>
  </si>
  <si>
    <t>Cadastral maps are legal instruments for showing property boundaries and so I think are more likely to be correct</t>
  </si>
  <si>
    <t>The 1883 picture shows a round indentation in the ground</t>
  </si>
  <si>
    <t>B is the more defensible position as it funnels attackers into a narrow passage instead of a clear shot into the city.</t>
  </si>
  <si>
    <t>There's a door and indentations for a floor as well as a ceiling or roof, and it must have been made of wood or there would be more of it remaining</t>
  </si>
  <si>
    <t>Lots of fanciful details that I doubt match the style of the building</t>
  </si>
  <si>
    <t>This one looks more realistic, but has crenellations on the walls that aren't there on the pictures</t>
  </si>
  <si>
    <t>Looks like it might lack some detail</t>
  </si>
  <si>
    <t>Looks legit</t>
  </si>
  <si>
    <t>The actual ruins probably provides more clues as how the building was put together</t>
  </si>
  <si>
    <t>None of the above, IT</t>
  </si>
  <si>
    <t>The rest of the ruins look rectangular rather than round, seen many gates in towers in other cities</t>
  </si>
  <si>
    <t xml:space="preserve">The first one seems more logical - the wall seems to wall off the city </t>
  </si>
  <si>
    <t>If I were to build a tower, I would place it on the left</t>
  </si>
  <si>
    <t>The tower looks half round</t>
  </si>
  <si>
    <t>The street following A seems more developed on the maps and the later images</t>
  </si>
  <si>
    <t>Wooden beams deteriorate, other oriels were built out of wood</t>
  </si>
  <si>
    <t>It looks abstracted, too perfect</t>
  </si>
  <si>
    <t>It looks architectural accurate, proportions look life-like</t>
  </si>
  <si>
    <t>colours might not be accurate, otherwise believable</t>
  </si>
  <si>
    <t>Blieveable</t>
  </si>
  <si>
    <t>It gives a better impression of the whole castle and appears the most architectural accurate</t>
  </si>
  <si>
    <t>History, Politics</t>
  </si>
  <si>
    <t>Tower shape and size depend on when it was built/used. Square towers are easier to build and interior space is more usable, but round towers better handled siege machines and early artillery (As artillery improved, more recent castles were built on a star pattern). I have visited Edinburgh Castle, Stirling Castle, Eilean Donan Castle (rebuilt), Balmoral Castle (Victorian fantasy), Urquhart Castle (ruin), Warwick Castle, Carlisle Castle, and the Tower of London, as well as a fortified warehouse outside of Dublin. Almost none of these had gates within the tower itself.</t>
  </si>
  <si>
    <t>Generally (but not always), the earlier the reference, the more reliable it is.</t>
  </si>
  <si>
    <t>This map was easier for me to see (may be my color blindness) and the adjoining walls are not spacing. It makes sense to have the tower on the wall "further out".</t>
  </si>
  <si>
    <t>The 1800 and 1845 images do not show a clear corner, which would be needed for a square tower.</t>
  </si>
  <si>
    <t>Again goes back to my limited visits to British and Irish castles. It's easier to defend a gate adjacent to a tower, rather than a gate within a tower. Many gates have towers on both sides.</t>
  </si>
  <si>
    <t>It's an interior building, so defensive options are less likely. Unclear if it was the castle's keep, which could change conclusions. It doesn't look large enough to be an enclosed porch or additional room. The only impacts into the stone wall are below the structure, whereas a stone structure would have had other points of contact with the wall.</t>
  </si>
  <si>
    <t>It appears to be too large for a toilet, but I have seen private prayer closets adjacent to castle chapels.</t>
  </si>
  <si>
    <t>This implies the building in the prior question was part of the outside barrier, which I hadn't observed in the earlier images. Either my observations were poor or the reconstruction is faulty.</t>
  </si>
  <si>
    <t>Like Stirling and Edinburgh Castles, this puts the structures on rock, substantially above the surrounding land. If this is the case, the building in the prior question could well be part of the external border. Given that the reconstruction was produced by an "architectural surveyor", it stands some chance of being right.</t>
  </si>
  <si>
    <t>This appears to align with the 1980 reconstruction.</t>
  </si>
  <si>
    <t>Hard to judge. Sometimes a "remodeling" is a "remuddlement".</t>
  </si>
  <si>
    <t>A surveyor tends to take many intimate measurements before offering a rendering.</t>
  </si>
  <si>
    <t>None of the above, Mostly I/T and accounting related. Retirement has been Scottish traditions.</t>
  </si>
  <si>
    <t>Tower on left seems to fit the gap better. No particular reason for favouring round over square, except a vague feeling that round are more common, which could well be wrong.</t>
  </si>
  <si>
    <t>It looks more like an architect's sketch. The earlier drawing looks more impressionistic.</t>
  </si>
  <si>
    <t>First image looks distinctly round. Other two are harder to judge. Middle one is perhaps a rectangle with a rounded end? Last one seems to show a rectangular footprint? Hard to say. I originally voted round, but changed my mind in the course of writing this.</t>
  </si>
  <si>
    <t>Simpler construction. And the gatehouse still works defensively from that position.
Also, it's easier for travellers to access the centre of the town directly, and then branch out to where they need to go. If the wall hugs the wall, it'll be a longer route for most people.</t>
  </si>
  <si>
    <t>Stone too heavy for a porch (except perhaps a slate roof); iron too anachronistic.
And why a porch? I don't really know. Balconies weren't common, were they? Perhaps they were. A defensive structure seems unnecessary that high up a wall overlooking a cliff. A large room attached on only one end seems implausible.</t>
  </si>
  <si>
    <t>Might be cooler in warm weather. Better ventilated. Especially if the main room had many people.
The other option is what churches use small rooms for these days: somewhere to nurse an infant, or care for young noisy children, without disturbing everyone else. But perhaps that's a modern idea.</t>
  </si>
  <si>
    <t>I find it quite hard to read, and I'm not sure why.</t>
  </si>
  <si>
    <t>Much clearer in terms of the overall layout. Perhaps less detailed, as it's at a greater distance. And it doesn't confuse my eye the way Koenig's does. It's easier to look at.</t>
  </si>
  <si>
    <t>Obviously less detailed in terms of corbels and suchlike, with its smooth yellow walls. Is it just my imagination, or are the dimensions slightly off? It looks a little squashed. In person, it might be the easiest to follow, as you can look from different angles.
(I vaguely remember you complaining about this scale model before, though I don't recall the details.)</t>
  </si>
  <si>
    <t>Impressive. And for the first time, it's clear from this photo that both sides of the house are over a cliff; the right has more house and less cliff, but it does still have some cliff.</t>
  </si>
  <si>
    <t>I'm debating between the physical and Zimmer's drawing. The physical is certainly more impressive, and gives a greater feel for the scale and majesty of the building.</t>
  </si>
  <si>
    <t>That was fascinating.</t>
  </si>
  <si>
    <t>It looks reasonably secure, the round walls are more resilient than square, and offers better interdiction than a gate through the wall directly. I don't think traffic would have been heavy, so that setup could work.</t>
  </si>
  <si>
    <t>1824 and cadastral, meaning it was very likely made by someone who paid more attention to data and knew the area more intimately.</t>
  </si>
  <si>
    <t>It looks round on both drawinfgs, and the photograph's straight wall may or may not be part of the tower itself</t>
  </si>
  <si>
    <t>Shorter route to the commercial centre</t>
  </si>
  <si>
    <t>Most people getting a different result., A historian writing something different in a book., A reconstruction in a museum that shows a different gate., A drawing that shows a different gate, with an explanation of why they drew it that way., An archaeological excavation that found remains of something different.</t>
  </si>
  <si>
    <t>Artistic licence, This detail may very well not have mattered to the artists' purposes. They weren't drawing plans</t>
  </si>
  <si>
    <t>It looks too elaborate for just a defensive structure, and I know no examples for balconies with no protection from rain north of the Alps</t>
  </si>
  <si>
    <t>a withdrawing room or, with larger windows (fenestrals?) a place to look out and enjoy the air</t>
  </si>
  <si>
    <t>It looks very pretty, very fairy tale. But small windows.</t>
  </si>
  <si>
    <t>Looks more technical</t>
  </si>
  <si>
    <t>very angular</t>
  </si>
  <si>
    <t>It seems quite basic</t>
  </si>
  <si>
    <t xml:space="preserve">It seems as though the artist took great care to capture the architectural detail and had a good technical understanding. As to the latter two, i can't judge how accurate they are, but the physical reconstruction looks far too basic for so expensive and representative a building. </t>
  </si>
  <si>
    <t>You should allow for 'can't say' answers in the Likert scale items</t>
  </si>
  <si>
    <t>I answered all of them seriously except the last two Likert scales. I picked a number that 'felt right' because i had nothing to go on</t>
  </si>
  <si>
    <t>Seen other gates like that.</t>
  </si>
  <si>
    <t>Better view over bridge from tower.</t>
  </si>
  <si>
    <t>The last picture shows straight walls.</t>
  </si>
  <si>
    <t>More practical.</t>
  </si>
  <si>
    <t>Seen something similar.</t>
  </si>
  <si>
    <t>Toilet.</t>
  </si>
  <si>
    <t>Maybe he used too much imagination.</t>
  </si>
  <si>
    <t>Mid-range</t>
  </si>
  <si>
    <t>A bit simplified.</t>
  </si>
  <si>
    <t>Fits the style.</t>
  </si>
  <si>
    <t>I believe this to be the best way to defend the gate</t>
  </si>
  <si>
    <t>Not sure</t>
  </si>
  <si>
    <t>Again: Easier to defend</t>
  </si>
  <si>
    <t>Easier to defend</t>
  </si>
  <si>
    <t>A historian writing something different in a book., A drawing that shows a different gate, with an explanation of why they drew it that way., An archaeological excavation that found remains of something different.</t>
  </si>
  <si>
    <t>No reasoning, just a hunch</t>
  </si>
  <si>
    <t>Edgy</t>
  </si>
  <si>
    <t>Seems legit</t>
  </si>
  <si>
    <t>same</t>
  </si>
  <si>
    <t>3D</t>
  </si>
  <si>
    <t>retired</t>
  </si>
  <si>
    <t>The wall seems offset with the right side been closer to the point the picture taken from</t>
  </si>
  <si>
    <t>More modern map means more precise. Also this map done after Napoleonic wars so mapping was more accurate.</t>
  </si>
  <si>
    <t xml:space="preserve">Just looks round. </t>
  </si>
  <si>
    <t>Go through gatehouse to control entry and any taxation. Also if under seige the would usually be a second line of defence. So direct the attackers if the gate is broken to a controllable section / bottle neck.</t>
  </si>
  <si>
    <t xml:space="preserve">Most medieval large structures (besides reglous I believe) would if had defensive elements. It would also show status and a sense out we have always been here (if build later) and here we stay. </t>
  </si>
  <si>
    <t xml:space="preserve">Trim castle in math Ireland also had a similar structure. The chapel was beside the Lord's room and Lord's latrines. I think this could of been what this was. Or a private room from which the Lord could take part in services in private. </t>
  </si>
  <si>
    <t>Very central European style castle.</t>
  </si>
  <si>
    <t xml:space="preserve">More believable. Better quality. </t>
  </si>
  <si>
    <t xml:space="preserve">Closely resembles Zimmer's impressions. </t>
  </si>
  <si>
    <t xml:space="preserve">A hight standard and quality workmanship. </t>
  </si>
  <si>
    <t xml:space="preserve">This when be designed in the conservation work would of included all evidence of the building along with contemporary building materials and methods. </t>
  </si>
  <si>
    <t xml:space="preserve">Studied a BA in History (lucky to pass) but not in work due to health. </t>
  </si>
  <si>
    <t xml:space="preserve">Would love to seen / read completed PHD. Best of luck. </t>
  </si>
  <si>
    <t>Lack of roundness in the rest of the image, and right-side towers might obstruct the view from the keep too much.</t>
  </si>
  <si>
    <t>Right looks more convinced as the red square looks like an added afterthought, but given the lack of numbering on the cadastrial map, I kinda suspect that not much attention went to city walls or their exact position.
At least the left one is fully closed off!</t>
  </si>
  <si>
    <t xml:space="preserve">
It would cover the gate to a certain degree for many approachers, as well as placing it closer to that island. 
I see that singular street name, but wasn't that their "wall street", if you will? I'd have imagined that the main road would be going straight ahead, not move along with the walls.</t>
  </si>
  <si>
    <t>The shadows. The shades of grey don't have a hard separation where there'd be a corner, whereas the rest of the images have well-defined corners, making the artist perfectly capable of having drawn it differently.</t>
  </si>
  <si>
    <t xml:space="preserve">City walls more or less encircle a central point, thus you won't find that city centre if you keep following the walls. 
I don't know the city, its market locations or the main route up castle hill, but I find A to be the simpler solution. </t>
  </si>
  <si>
    <t>Bad artist, #2 has weird shadows, but otherwise I can see the same details in each of them.</t>
  </si>
  <si>
    <t>It looks like an angle with a marvelous view.  It couldn't have been all that large, and since apparently absolutely nothing remained of it, I'm inclined to believe that it wasn't stone or metal.</t>
  </si>
  <si>
    <t>Forgive me, but I'm mostly stuck with how I consider 'enclosedness' a non-sequitur. Open balconies need full door openings as well! 
So, I'm gonna be annoying and stick to my previous answer of "balcony". After all, the wall seemed equally weathered.</t>
  </si>
  <si>
    <t>Lovely, although it's a weird form of depth. It also disproves my balcony suggestion.</t>
  </si>
  <si>
    <t>That looks already more considered to me.The main entrance seems quite different and all towers seem to be gone, though.</t>
  </si>
  <si>
    <t>It seems to agree a lot with the previous one.</t>
  </si>
  <si>
    <t>It doesn't seem out of place to me, for whatever that's worth.</t>
  </si>
  <si>
    <t xml:space="preserve">1 takes too many artistic freedoms, 3 proposes timber framing out of nowhere, and 4 is frankly unfinished. </t>
  </si>
  <si>
    <t>Finished high school, Currently in vocational school/training</t>
  </si>
  <si>
    <t>rectangular like the buildings, also the "model" page seemed to have a "tower" on the right.</t>
  </si>
  <si>
    <t>the 1824 seems more detailed, and perhaps the bridge and road were rebuilt/changed since 1778.</t>
  </si>
  <si>
    <t>the earlier pics look rounded, but the 1883 has some straight lines, but not enough remaining to see clearly</t>
  </si>
  <si>
    <t>because that "road" is labeled, but I don't know what the label is.</t>
  </si>
  <si>
    <t>A historian writing something different in a book., A reconstruction in a museum that shows a different gate., A drawing that shows a different gate, with an explanation of why they drew it that way., An archaeological excavation that found remains of something different., other documents, such as letters or commercial papers</t>
  </si>
  <si>
    <t>Artistic licence, Too far away to see properly, artist's focus, 1835 seems to focus on the ruins, with the town as the foreground, the others seem to focus on the town, with the ruins as background</t>
  </si>
  <si>
    <t>4 projecting beams could support a wooden balcony</t>
  </si>
  <si>
    <t>since it adjoins the chapel it could have been added for the priest's vesting room</t>
  </si>
  <si>
    <t>seems like too many small towers, and no roof on the large building</t>
  </si>
  <si>
    <t>I think a surveyor would do an accurate job, without adding unknown towers</t>
  </si>
  <si>
    <t>looks similar to the surveyor's pic</t>
  </si>
  <si>
    <t xml:space="preserve">looks good, blends with the ruins, no fancy added details, towers </t>
  </si>
  <si>
    <t>all except the first are very similar (all =4), but the surveyor's pic is slightly more complete than the scale model, and the ruin is "actual" but with missing parts</t>
  </si>
  <si>
    <t>very interesting information and presentation of documentation</t>
  </si>
  <si>
    <t>The wall controls where incoming traffic can go.  A rectangular tower fit the aesthetic of the rest of the tower.  And maybe it connected to a wall or building?</t>
  </si>
  <si>
    <t>In this map, it looks like a better position for the tower to be in from a defensive standpoint.</t>
  </si>
  <si>
    <t>In the second two, it looks rectangular to me.</t>
  </si>
  <si>
    <t>This seems more effective for defense.</t>
  </si>
  <si>
    <t>An expert weighing in.</t>
  </si>
  <si>
    <t>A wooden balcony could rot and leave the stone supports.</t>
  </si>
  <si>
    <t>Chamber pot.</t>
  </si>
  <si>
    <t>Too Romantic looking.</t>
  </si>
  <si>
    <t>Reminds me of Zimmer's picture above.</t>
  </si>
  <si>
    <t>Unfinished.</t>
  </si>
  <si>
    <t>Its finished and realistic.</t>
  </si>
  <si>
    <t xml:space="preserve">The purpose of a surrounding wall is to keep attackers out, a gate being easiest way in must be made as strong as possible to withstand prolonged assault.  Therefore widening the wall in which the gate is embedded would make the most sense so that leads to it being in a type of tower as the best solution.  A round tower will offer both better views/shooting angles for defenders and greater resistance to lateral forces (rocks and cannon fire) than a square tower.   In short, I want the thickest wall between myself and the people trying to kill me and I want to pepper them with fire until they go away.    </t>
  </si>
  <si>
    <t>Having the tower on the right leaves the gate more vulnerable to fire from attackers.  A tower on the left means attackers will pass along a well defended position before reaching the gate.</t>
  </si>
  <si>
    <t>Same reason as before</t>
  </si>
  <si>
    <t xml:space="preserve">They both look round in the earlier sketches.  The spot in the 1883 image looks square but the overall layout looks more modern and as if it has been "straightened" out.  </t>
  </si>
  <si>
    <t>For every day traffic, this is just more practical as leads directly to the town center.</t>
  </si>
  <si>
    <t>A historian writing something different in a book., the first 2 sketches seemed like round towers.</t>
  </si>
  <si>
    <t xml:space="preserve">It looks like a center opening (the  bricked up arch) was moved to the left, the braking of the symmetry suggest there was a practical choice to do so.  I imagine the great hall was on the second floor which opened onto a stone balcony.  Overtime the inhabitants decided to place a fireplace in the position of the balcony door which they moved.  To move it, wall acting as counterbalance for the balcony would have to be removed so the balcony was dropped in favor of warmth although a wooden one may have been installed in its place.    </t>
  </si>
  <si>
    <t>Toilets but it seems awfully large for this and then there's the issue of build up below</t>
  </si>
  <si>
    <t>Seems very stylized.</t>
  </si>
  <si>
    <t xml:space="preserve">It gives a better layout </t>
  </si>
  <si>
    <t>I like the color</t>
  </si>
  <si>
    <t xml:space="preserve">It looks conservative. </t>
  </si>
  <si>
    <t>The attached wooden structure has an incredibly high ceiling or there is a second floor.  If it were a bathing area and I were to have designed it, I'd take advantage of that fireplace, place a floor above it a make a en enclosed area so winter soaks were more pleasant.  The single row of windows suggest a single room with a very high ceiling.</t>
  </si>
  <si>
    <t>Architecture</t>
  </si>
  <si>
    <t>It's a very interesting to think about what goes into recreating structures for which we have limited  information.</t>
  </si>
  <si>
    <t xml:space="preserve">Seems best for defense. </t>
  </si>
  <si>
    <t xml:space="preserve">Best for right-handed fighters. </t>
  </si>
  <si>
    <t xml:space="preserve">Looks like that on the images. </t>
  </si>
  <si>
    <t xml:space="preserve">Defense is more important than convenience. </t>
  </si>
  <si>
    <t xml:space="preserve">No practical use other than looking out. </t>
  </si>
  <si>
    <t xml:space="preserve">“Incognito” overlooking services. </t>
  </si>
  <si>
    <t xml:space="preserve">I trust the details. </t>
  </si>
  <si>
    <t>Detailed</t>
  </si>
  <si>
    <t xml:space="preserve">Seems the artist understands perspectives, and is not hindered by practical issues in his reconstruction. </t>
  </si>
  <si>
    <t>Fun!</t>
  </si>
  <si>
    <t>Best for with square tower in castle. Would prefer a traditional gatehouse</t>
  </si>
  <si>
    <t xml:space="preserve">Map have a more accurate impression. </t>
  </si>
  <si>
    <t xml:space="preserve">Both images showing the actual tower show it as round. </t>
  </si>
  <si>
    <t xml:space="preserve">It's *not* a sharp turn, it allows defensive features in the tower, and creates a circuitous, more defensible route in. </t>
  </si>
  <si>
    <t xml:space="preserve">For a defensive structure I would expect a gallery to go all the way round. This tower has features more in keeping with a residential tower house than a fortress, and the windows and location suggest that the room behind it might be what i would think of as the laird's chambers. The corbels below and sockets above suggest a wooden structure, cantilevered from above. </t>
  </si>
  <si>
    <t xml:space="preserve">Any number of things; I could imagine it being anything from a bathroom to an observatory, if the original structure has larger windows. </t>
  </si>
  <si>
    <t xml:space="preserve">A bit Neuschwanstein,  but plausible. </t>
  </si>
  <si>
    <t xml:space="preserve">Not knowing much about the architecture of the area, I'd say it looks like a plausible depiction of a fairly grand, not overly fortified residence. </t>
  </si>
  <si>
    <t xml:space="preserve">Very plausible, for the same reasons as the Zimmer drawing. </t>
  </si>
  <si>
    <t>Same again</t>
  </si>
  <si>
    <t>There's very little between the three more grounded options. The reconstruction, however, by necessity incorporates the original buildings.</t>
  </si>
  <si>
    <t xml:space="preserve">Finished high school, Finished vocational school/training, Lived in a region of Scotland with a lot of castles, and spent a lot of time visiting them. </t>
  </si>
  <si>
    <t>It matches the rest of the buildings and from other castles I have seen I wouldn't expect a gate to be in the wall but a structure.</t>
  </si>
  <si>
    <t>The plans seem more accurately drawn with more attention to detail.</t>
  </si>
  <si>
    <t>The drawings seem to show a round tower with no corners.</t>
  </si>
  <si>
    <t>Gates are weak points of defences and it doesn't make much sense to have them in walls you defend them by putting the gate in the tower.</t>
  </si>
  <si>
    <t>Seeing a medieval painting where the gate looks different., An archaeological excavation that found remains of something different., Someone writing something that sums up the evidence to back up what they conclude.</t>
  </si>
  <si>
    <t>The details of the supports look like cantilever beam supports not a roof joist support. Wood is most likely for this kind of structure and probably the best material from an engineering point of view. It also doesn't last so it would not be insitu any more.</t>
  </si>
  <si>
    <t>Garderobes ie Toilets? Wardrobe for storage of clothes as the wooden structure might be better ventilated and more suitable for storage of things like this.</t>
  </si>
  <si>
    <t>Plausible but I don't know.</t>
  </si>
  <si>
    <t>Plausible but again its an impression I just need more information to judge its accuracy.</t>
  </si>
  <si>
    <t>Nice and plausible but again I would want evidence.</t>
  </si>
  <si>
    <t>Again plausible but I don't know.</t>
  </si>
  <si>
    <t>I think it gives the best impression of what the structure could look like. The physical reconstruction still isn't complete so doesn't really fill that result.</t>
  </si>
  <si>
    <t>Engineering (which might be none of the above but affects my answers) I am also a reenactor.</t>
  </si>
  <si>
    <t>Interesting survey thanks.</t>
  </si>
  <si>
    <t>best defendable</t>
  </si>
  <si>
    <t>keeping it manned would be easier</t>
  </si>
  <si>
    <t>2 pictures show what seems to me to be a round tower.</t>
  </si>
  <si>
    <t xml:space="preserve">again, defence. having a sharp turn seriously slows down any large volume of people. </t>
  </si>
  <si>
    <t>an oriel would look out of place here</t>
  </si>
  <si>
    <t>i have no idea</t>
  </si>
  <si>
    <t>wrong period/style</t>
  </si>
  <si>
    <t>not sure about the some details, but it seems pretty good</t>
  </si>
  <si>
    <t>it feels to crammed in?</t>
  </si>
  <si>
    <t xml:space="preserve"> seems very period  appropiate</t>
  </si>
  <si>
    <t>monolithic and unadorned.</t>
  </si>
  <si>
    <t>Finished high school, Finished vocational school/training</t>
  </si>
  <si>
    <t>Appears to fit the gap shape, and follow the flow of the road</t>
  </si>
  <si>
    <t>Seems to fit best</t>
  </si>
  <si>
    <t>First picture makes it appear round</t>
  </si>
  <si>
    <t>Since i assume wagons need to come into town a sharp right tun may be difficult to negotiate</t>
  </si>
  <si>
    <t>Appears to only be on one side. No evidence for additional rooms (cliff falls away)</t>
  </si>
  <si>
    <t>Allowing people to be segregated during servcies?</t>
  </si>
  <si>
    <t>Looks OK</t>
  </si>
  <si>
    <t>Looks to be a reasonable interpretation</t>
  </si>
  <si>
    <t>Reasonable interpretation</t>
  </si>
  <si>
    <t>Seems to fit available information (physical reconstruction equally valid, if only considering the "balcony")</t>
  </si>
  <si>
    <t>Seems to match with other buildings.</t>
  </si>
  <si>
    <t>Cadastral more likely to be accurate door to actual surveying.</t>
  </si>
  <si>
    <t>Looks round.</t>
  </si>
  <si>
    <t>More likely defensively to make a turn at the gate.</t>
  </si>
  <si>
    <t>Fits with modern design elements. Not very sure though.</t>
  </si>
  <si>
    <t>Toilet?</t>
  </si>
  <si>
    <t>Maybe idealised?</t>
  </si>
  <si>
    <t>Unsure</t>
  </si>
  <si>
    <t>Seems to be similar to the models?</t>
  </si>
  <si>
    <t>Done by a surveyor.</t>
  </si>
  <si>
    <t>All of the local buildings are square, including a square tower. A gatehouse makes more sense than a simple gate.</t>
  </si>
  <si>
    <t>Early maps are generally less accurate than cadastral maps.</t>
  </si>
  <si>
    <t>I wanted to say rectangular because of the clear rectangular base in the 1883 image, but the other two just look too round. The artists have got the angles on the other building, so there’s no reason to suspect that they wouldn’t show it as angled if it actually was.</t>
  </si>
  <si>
    <t xml:space="preserve">Easier to defend. </t>
  </si>
  <si>
    <t>It looks like a door opens out onto it (two actually, one older and the current one). I don’t know that the corbels would be enough to support a stone structure, but they look fine for a wooden one..</t>
  </si>
  <si>
    <t>A vestry for the chapel.</t>
  </si>
  <si>
    <t>A bit fanciful, which is understandable given the date.</t>
  </si>
  <si>
    <t>Likely to be reasonably plausible given the practical knowledge of the artist.</t>
  </si>
  <si>
    <t>Not enough information to trust it.</t>
  </si>
  <si>
    <t>Good but limited in scope.</t>
  </si>
  <si>
    <t>It covers the entire castle but is tempered by a knowledge of practical issues in building design.</t>
  </si>
  <si>
    <t>Very interesting how the gradual presentation of extra material in the first part made me change my opinion of the tower design.</t>
  </si>
  <si>
    <t>Look possible with the internet we have</t>
  </si>
  <si>
    <t xml:space="preserve">Later, but more accurately mapped in terms of scale. </t>
  </si>
  <si>
    <t xml:space="preserve">Because the first 2 appear round </t>
  </si>
  <si>
    <t>Because you trying to get in to the town not go around it</t>
  </si>
  <si>
    <t>From the photo and survey there appears to be places to support a stone structure that has falled off over time.  Probably a room based on the door and window you can see on the survey</t>
  </si>
  <si>
    <t>Private prayer space for family to observe the church services</t>
  </si>
  <si>
    <t xml:space="preserve">From my current knowledge,  looks reasonable, if more ornate. </t>
  </si>
  <si>
    <t xml:space="preserve">This looks very functional and not as ornate as the previous one.  As I am unsure which style of castle was common in this area it is a hard Judgement to make, but on balance I think this is more accurate </t>
  </si>
  <si>
    <t xml:space="preserve">Appears to be similar to the 2nd one and pretty reasonable, however more windows and plastered </t>
  </si>
  <si>
    <t>Interesting and more in keeping with the 2nd.</t>
  </si>
  <si>
    <t>There are small windows and clean lines</t>
  </si>
  <si>
    <t xml:space="preserve">Very interesting.   </t>
  </si>
  <si>
    <t xml:space="preserve">Seems to fit the current architecture and orientation </t>
  </si>
  <si>
    <t xml:space="preserve">It seems to be slightly more detailed so may be more accurate </t>
  </si>
  <si>
    <t xml:space="preserve">The first two suggest roundness... the third is more ambiguous but in majority it looks round.  </t>
  </si>
  <si>
    <t xml:space="preserve">It just seems a slightly better defensible position. </t>
  </si>
  <si>
    <t>The orifices and the lack of remains</t>
  </si>
  <si>
    <t xml:space="preserve">It could have been related to artistry in some way? Painting or sketching. </t>
  </si>
  <si>
    <t xml:space="preserve">A little too ornate? </t>
  </si>
  <si>
    <t xml:space="preserve">It seems more plausible </t>
  </si>
  <si>
    <t>It looks like it used Zimmer as the basis</t>
  </si>
  <si>
    <t xml:space="preserve">It is perhaps a little austere </t>
  </si>
  <si>
    <t xml:space="preserve">It is the most agreeable </t>
  </si>
  <si>
    <t>I think it might be correct.</t>
  </si>
  <si>
    <t>This one is official and has the river, which the other doesn’t.</t>
  </si>
  <si>
    <t>All of the pictures have a round tower.</t>
  </si>
  <si>
    <t xml:space="preserve">It would lead to the town center, which is where most business would have taken place. </t>
  </si>
  <si>
    <t>There is a doorway and a wooden structure could have been supported by the gables</t>
  </si>
  <si>
    <t>Heat the adjoining room without smoke filling it.</t>
  </si>
  <si>
    <t>A lot of artistic license was used here.</t>
  </si>
  <si>
    <t>It’s scientifically put together and therefore accurate.</t>
  </si>
  <si>
    <t>Pretty decent representation of castle.</t>
  </si>
  <si>
    <t xml:space="preserve">Incomplete </t>
  </si>
  <si>
    <t xml:space="preserve">Scientific based approach </t>
  </si>
  <si>
    <t>I have a degree in Anthropology and was a medieval recreationist.</t>
  </si>
  <si>
    <t>I'm sure a lot of towers in France are round.  Also the gap overlaps a property on the right so this option seems to fit</t>
  </si>
  <si>
    <t>Viewpoint for defence seems to make sense</t>
  </si>
  <si>
    <t>In the first two photos it appears round</t>
  </si>
  <si>
    <t>Practically</t>
  </si>
  <si>
    <t>Timber would decay quicker than than stone</t>
  </si>
  <si>
    <t>Artistic impression taking little to far too many towers with no purpose</t>
  </si>
  <si>
    <t>Aside from the empty rear wall seems more accurate.</t>
  </si>
  <si>
    <t>Seems more realistic</t>
  </si>
  <si>
    <t>Realistic</t>
  </si>
  <si>
    <t>There looks like there is a slight discontinuity in the line of the wall. The single tower would allow the two sections of wall to align. Round towers are stronger that square towers</t>
  </si>
  <si>
    <t>The later map shows a severe protusion from the line of the wall. This is unlikely to be accurate, as such a protrusion would significantly increase the risk of the wall being breached</t>
  </si>
  <si>
    <t>The road that looks like the main road into town runs to the left of the tower, putting the tower on the right of the gate</t>
  </si>
  <si>
    <t>None of the drawings show corners</t>
  </si>
  <si>
    <t>Straight roads are easier to navigate</t>
  </si>
  <si>
    <t>Most people getting a different result., An archaeological excavation that found remains of something different.</t>
  </si>
  <si>
    <t>Wood does not last as long as stone, and is easier to work into shapes that provide the necessary support for a suspended structure on the side of a building. There is a definite door in the gable wall, so it is not a temporary structure or defensive in nature. A room would be impractical to build in that location without something on a lower story to build it on, and there does not appear to be any remains in the correct location. There are features in the wall above the level of the doorway that suggest some sort of roof to the exterior structure.</t>
  </si>
  <si>
    <t>Sick room</t>
  </si>
  <si>
    <t>Very fairy-tale castle. Not particularly defensive</t>
  </si>
  <si>
    <t>Sturdy and simple, likely to be accurate</t>
  </si>
  <si>
    <t>Looks like it is based - at least partially - on Zimmer's work</t>
  </si>
  <si>
    <t>Looks good</t>
  </si>
  <si>
    <t>The angles of the photographs for the scale model and the physical reconstruction make it difficult to see enough comparative details to properly assess them</t>
  </si>
  <si>
    <t>University education, did not graduate</t>
  </si>
  <si>
    <t>The remains of the castle all seem to have square walls rather than round ones, and a gate in a tower is more stable for defense than a gate in a wall.</t>
  </si>
  <si>
    <t>The 18th-century map is a stylized plan while the 19th-century one appears to be drawn to scale. The latter implies that it is more likely to be an accurate reflection of what is there.</t>
  </si>
  <si>
    <t>The foundations in the last picture look rectangular.</t>
  </si>
  <si>
    <t>The road appears wider, so goods wagons could have been brought in more easily.</t>
  </si>
  <si>
    <t>They don't appear to show different details. The number, arrangement, and relative sizes are the same, they only vary in how big they have been drawn.</t>
  </si>
  <si>
    <t>The sockets for supporting wood beams are present underneath the remains of a doorway but not above it, so unlikely to have had a roof.</t>
  </si>
  <si>
    <t>Musicians' gallery</t>
  </si>
  <si>
    <t>It's a stylized impression rather than a reconstruction.</t>
  </si>
  <si>
    <t>The half-circle towers seem weird?</t>
  </si>
  <si>
    <t>Probably fine, but then it was built in the 70s.</t>
  </si>
  <si>
    <t>Shows the context of the whole site in a level of detail not possible in the model.</t>
  </si>
  <si>
    <t>Square towers match the square buildings left in the castle. Left side is more aesthetically pleasing</t>
  </si>
  <si>
    <t>The images could show the same side (left side) if they focus on different perspectives. The atlas could be focused on the appearance and the map could be focused on the paths. If you're focused on the paths, it's easier to draw on the right</t>
  </si>
  <si>
    <t>If more than one choose right then it is more likely</t>
  </si>
  <si>
    <t>Looks rounded on most of the images</t>
  </si>
  <si>
    <t>Ease of use</t>
  </si>
  <si>
    <t>Wood because the stone is mostly intact and doesn't look like it has additional stone that fell away. Could be mixed with iron but I'd expect staining on the wall from rust. An enclosed porch as there looks like there were places for a ceiling structure as well as a floor. Enclosed as the top windows are large and it would lose heat easier.</t>
  </si>
  <si>
    <t>Prayer room or confessional for esteemed guest</t>
  </si>
  <si>
    <t>Looks very regular. I think the scale may be different.</t>
  </si>
  <si>
    <t>Scale looks better.</t>
  </si>
  <si>
    <t>Scale looks good. Maybe roofs are too large.</t>
  </si>
  <si>
    <t>Seems balanced in sizes</t>
  </si>
  <si>
    <t xml:space="preserve">based on what I can see and understand of the shape of the entryway that exists now.  Based on the shape of the architecture.  Based on the way people or animals would need to proceed through such a gateway for ordinary use.   Based on the look at the former layout of the defensive positions.  </t>
  </si>
  <si>
    <t xml:space="preserve">looking back at the diagram of the wall and defensive positions.   Looking at the lay of the land and how the buildings relate to that. </t>
  </si>
  <si>
    <t xml:space="preserve">I am not sure it is on the left, but based on the fact maps cannot seem to agree.. I am more inclined to go with the observations I have made and less on the later dated maps.   Maps often have inaccuracies and the further down the road we go in time the more likelihood of errors.  Landscapes like rivers don't get up and move.  </t>
  </si>
  <si>
    <t xml:space="preserve">the tower drawings... first two show some sort of round tower.  the third drawing I cannot make out at all.   it is possible both are wrong.  It is possible the tower was both. perhaps it was changed in design over the years. </t>
  </si>
  <si>
    <t xml:space="preserve">day to day use would need to be simple.  if the gates were shut and locked.. they'd want to open them little as possible because of enemies outside. You'd want to make the entryway less easily accessible to bust down? </t>
  </si>
  <si>
    <t>A 3D model that looks very real., An archaeological excavation that found remains of something different.</t>
  </si>
  <si>
    <t>just a guess</t>
  </si>
  <si>
    <t>a vantage point to see out</t>
  </si>
  <si>
    <t>It is very pretty</t>
  </si>
  <si>
    <t>It looks far more like the old photos and is more likely to be correct.  architectural diggings are more evidence based.</t>
  </si>
  <si>
    <t>beautiful and clever</t>
  </si>
  <si>
    <t xml:space="preserve">well done.  attractive. </t>
  </si>
  <si>
    <t>it is closest to the real thing and is preserving the true site regardless if it captures every detail of the past.</t>
  </si>
  <si>
    <t>It looks more likes ones I have seen.</t>
  </si>
  <si>
    <t>It’s an earlier map.</t>
  </si>
  <si>
    <t>This is still a later map.</t>
  </si>
  <si>
    <t>It’s in two pictures.</t>
  </si>
  <si>
    <t>No sign of a hole in the gate in previous photos and roads don’t typically make sharp turns going into a town.</t>
  </si>
  <si>
    <t>There is no evidence of a lower floor</t>
  </si>
  <si>
    <t>Closet (toilet).</t>
  </si>
  <si>
    <t>Very castle-like.</t>
  </si>
  <si>
    <t>Very detailed.</t>
  </si>
  <si>
    <t>Very cute.</t>
  </si>
  <si>
    <t>Probably accurate.</t>
  </si>
  <si>
    <t>Surveyors go be evidence, not what they imagine or what is easy to build.</t>
  </si>
  <si>
    <t>Round walls deflect arrows, no openings to breech</t>
  </si>
  <si>
    <t>To block the wider side</t>
  </si>
  <si>
    <t>The representations show a cylindrical column</t>
  </si>
  <si>
    <t>Ability to concentrate forces inside main gate in case of breech</t>
  </si>
  <si>
    <t xml:space="preserve">It was wood because the masonry remains while the attachment has disappeared </t>
  </si>
  <si>
    <t xml:space="preserve">Taking morning tea and breakfast </t>
  </si>
  <si>
    <t xml:space="preserve">It seems to lack 3D definition </t>
  </si>
  <si>
    <t xml:space="preserve">This has more 3D definition </t>
  </si>
  <si>
    <t>Better able to envision with the model</t>
  </si>
  <si>
    <t xml:space="preserve">It is best if a person can immerse themselves in a representation </t>
  </si>
  <si>
    <t>Best of you can be in the place to experience the scale</t>
  </si>
  <si>
    <t>Educator</t>
  </si>
  <si>
    <t xml:space="preserve">It seems most balanced and true to the existing structures. </t>
  </si>
  <si>
    <t>Based on previous answer</t>
  </si>
  <si>
    <t xml:space="preserve">Because of the map. I like my choice better. </t>
  </si>
  <si>
    <t xml:space="preserve">Looks round. </t>
  </si>
  <si>
    <t xml:space="preserve">Makes better sense- large masses being unwieldy to make abrupt right turns. </t>
  </si>
  <si>
    <t xml:space="preserve">Seems most logical. It’s a blank wall with no ingress so the other choices offer no immediate access to the building. </t>
  </si>
  <si>
    <t xml:space="preserve">No clue. It’s a strange concept but interesting. </t>
  </si>
  <si>
    <t xml:space="preserve">It’s suitable to my opinion of what a castle from that time and place should look like but I would add round features. </t>
  </si>
  <si>
    <t xml:space="preserve">Round features but lacks the feel of the town. </t>
  </si>
  <si>
    <t xml:space="preserve">It’s similar to version one with a round tower. </t>
  </si>
  <si>
    <t xml:space="preserve">Interesting. </t>
  </si>
  <si>
    <t xml:space="preserve">It’s actually on site. </t>
  </si>
  <si>
    <t xml:space="preserve">Enjoyed participating. </t>
  </si>
  <si>
    <t>Matches existing wall</t>
  </si>
  <si>
    <t xml:space="preserve">better view of bridge approach </t>
  </si>
  <si>
    <t xml:space="preserve">Images make it more obvious </t>
  </si>
  <si>
    <t xml:space="preserve">Two entrances are less secure </t>
  </si>
  <si>
    <t xml:space="preserve">Logic. A wooden item that doesn't compromise defence </t>
  </si>
  <si>
    <t xml:space="preserve">An ante room allowing the owner to conduct business while still "attending" Church </t>
  </si>
  <si>
    <t>A bit "Hollywood"</t>
  </si>
  <si>
    <t>Better than the other one</t>
  </si>
  <si>
    <t xml:space="preserve">A reasonable attempt </t>
  </si>
  <si>
    <t>It just looks right</t>
  </si>
  <si>
    <t>D/k</t>
  </si>
  <si>
    <t>No idea.  It just looks a bit better.</t>
  </si>
  <si>
    <t>Because the images show a round tower.</t>
  </si>
  <si>
    <t>Seems more practical.</t>
  </si>
  <si>
    <t>Seeing a medieval painting where the gate looks different.</t>
  </si>
  <si>
    <t>Bad artist</t>
  </si>
  <si>
    <t>Please remind me what a "gable wall" is.</t>
  </si>
  <si>
    <t>The "gable wall" or the thing attached to it?</t>
  </si>
  <si>
    <t>I don't feel that I have enough information to answer otherwise.</t>
  </si>
  <si>
    <t>A toilet / privy.</t>
  </si>
  <si>
    <t>It looks a bit "fairy tale".</t>
  </si>
  <si>
    <t>That looks more straightforward.</t>
  </si>
  <si>
    <t>It looks like a realisation of Zimmer's version.</t>
  </si>
  <si>
    <t>Looks about right.</t>
  </si>
  <si>
    <t>I admit, simply because it's the most complete.</t>
  </si>
  <si>
    <t>Some of the pictures were very unclear.</t>
  </si>
  <si>
    <t>If based on Roman wall it's round</t>
  </si>
  <si>
    <t>The tower would be on town side unless double tower on both</t>
  </si>
  <si>
    <t>I had mistaken the question.</t>
  </si>
  <si>
    <t xml:space="preserve">It's what I see. </t>
  </si>
  <si>
    <t>Makes it harder for invaders</t>
  </si>
  <si>
    <t>It what I've seen in other buildings. I've been on digs before.</t>
  </si>
  <si>
    <t>Originaly for defending</t>
  </si>
  <si>
    <t>Could be, but without visiting not 100%</t>
  </si>
  <si>
    <t>If he surveyed it it's probably 99% on</t>
  </si>
  <si>
    <t>Like it</t>
  </si>
  <si>
    <t>Its blah</t>
  </si>
  <si>
    <t>I'm going with it cause he surveyed and took measurements instead of artistic measures</t>
  </si>
  <si>
    <t>I have an American studies degree but work for GM as an engineer</t>
  </si>
  <si>
    <t>Based upon shapes</t>
  </si>
  <si>
    <t>Seems more representative of time</t>
  </si>
  <si>
    <t>Based upon map</t>
  </si>
  <si>
    <t xml:space="preserve">Its fits </t>
  </si>
  <si>
    <t>Map</t>
  </si>
  <si>
    <t>A drawing that shows a different gate, with an explanation of why they drew it that way., Seeing a medieval painting where the gate looks different.</t>
  </si>
  <si>
    <t>Lookout</t>
  </si>
  <si>
    <t>Seems typical</t>
  </si>
  <si>
    <t>Much better view</t>
  </si>
  <si>
    <t>Good</t>
  </si>
  <si>
    <t>Neat</t>
  </si>
  <si>
    <t>Demensions</t>
  </si>
  <si>
    <t>Associates</t>
  </si>
  <si>
    <t>Fits in with other castles in the area, ie Vianden, and in the images above.</t>
  </si>
  <si>
    <t>Fits in with q1.</t>
  </si>
  <si>
    <t>Fits in with the shape of other buildings nearby.</t>
  </si>
  <si>
    <t>Easier to defend.</t>
  </si>
  <si>
    <t xml:space="preserve">Socket seems to be the correct size and position. </t>
  </si>
  <si>
    <t>Privy...</t>
  </si>
  <si>
    <t>Good.</t>
  </si>
  <si>
    <t xml:space="preserve">Accurate. </t>
  </si>
  <si>
    <t xml:space="preserve">The level of detail. </t>
  </si>
  <si>
    <t>No.</t>
  </si>
  <si>
    <t xml:space="preserve">Retired academic. </t>
  </si>
  <si>
    <t>It seems to match the depicted architecture best.</t>
  </si>
  <si>
    <t>It makes more sense from a strategic standpoint.</t>
  </si>
  <si>
    <t>I'm not *sure*, but it still makes more sense from a strategic standpoint.</t>
  </si>
  <si>
    <t>It appears round on every drawing.</t>
  </si>
  <si>
    <t>A "sharp turn" on a public road,  when dealing with horse drawn carriages and such, would have been a nightmare.</t>
  </si>
  <si>
    <t>Wood is far lighter than iron or stone, and easier to work with in such an area.  There, too, it would likely rot away and leave no trace.</t>
  </si>
  <si>
    <t>A room for a frail family member to attend church, perhaps.</t>
  </si>
  <si>
    <t>Given the current appearance of the castle, the drawing seems...wrong.</t>
  </si>
  <si>
    <t>This one seems more accurate.  The building shapes look more like what we see today.  And the construction of the little wooden room looks looks like it fits.</t>
  </si>
  <si>
    <t>It's a nice model.</t>
  </si>
  <si>
    <t>It looks a lot like Zimmer's drawing.</t>
  </si>
  <si>
    <t>It's the most complete.</t>
  </si>
  <si>
    <t>Have a nice day!</t>
  </si>
  <si>
    <t>Looks correct</t>
  </si>
  <si>
    <t>right is right</t>
  </si>
  <si>
    <t>it looks round</t>
  </si>
  <si>
    <t xml:space="preserve">don't drive thru the house </t>
  </si>
  <si>
    <t xml:space="preserve">defense </t>
  </si>
  <si>
    <t>bath</t>
  </si>
  <si>
    <t>incor</t>
  </si>
  <si>
    <t>incorrect</t>
  </si>
  <si>
    <t xml:space="preserve">pleasing </t>
  </si>
  <si>
    <t xml:space="preserve">overall dimensions </t>
  </si>
  <si>
    <t xml:space="preserve">The castle's other towers all appear to be square and to the right looks better for defense. </t>
  </si>
  <si>
    <t>Coin flip.</t>
  </si>
  <si>
    <t xml:space="preserve">Looks to be better position for defensive view of bridge and water traffic. </t>
  </si>
  <si>
    <t>The remains appear to be round.</t>
  </si>
  <si>
    <t xml:space="preserve">The straight route is most direct, is easier for cart traffic and avoids bottlenecks. </t>
  </si>
  <si>
    <t>Wood because there does not appear to be room for a stone foundation and defensive because the remaining architecture has defensive window shapes.</t>
  </si>
  <si>
    <t xml:space="preserve">Observing the streets and roads below. </t>
  </si>
  <si>
    <t>Seems overly complex.</t>
  </si>
  <si>
    <t xml:space="preserve">Seems more plausible. </t>
  </si>
  <si>
    <t xml:space="preserve">Looks plausible. </t>
  </si>
  <si>
    <t xml:space="preserve">It uses proper building materials to demonstrate how materials of the time could have been used and how they would fit on the rocky location. </t>
  </si>
  <si>
    <t>View From Castle unobstructed with toer on the left, square construction easier thatn round</t>
  </si>
  <si>
    <t>Tower left gives unobstructed view from castle, good bordering with river trench</t>
  </si>
  <si>
    <t>I am biased by the idea that it's being on the left to be honest</t>
  </si>
  <si>
    <t>Pic 1 and 2 show a round structure</t>
  </si>
  <si>
    <t>Shortest connection to the city center (*?)</t>
  </si>
  <si>
    <t>Change over time, Too far away to see properly, Bad artist</t>
  </si>
  <si>
    <t>a wooden balcony would make sense to me as an extension for the living rooms</t>
  </si>
  <si>
    <t>I am so biased by former knights tales (e.g. public history ;)) to guess that it might be used partly as a toilet</t>
  </si>
  <si>
    <t>Streamlined and very pompous by design</t>
  </si>
  <si>
    <t>Has more of an realistic stlye and I like the perspective</t>
  </si>
  <si>
    <t>Interesting and engaging. FIrst question in my head was "Why blue roofs?"</t>
  </si>
  <si>
    <t>Seems reasonable and fitting. But I'd like to somehow  have it markesd as a reconstruction in some sorts. Like in works from Architecture Chipperfield</t>
  </si>
  <si>
    <t>Focus on the object and not on the whole castle</t>
  </si>
  <si>
    <t>Currently enrolled in university, Finished Bachelor's degree or equivalent</t>
  </si>
  <si>
    <t>Thanks for your work. I enjoyed it!</t>
  </si>
  <si>
    <t>It fits with the existing architecture</t>
  </si>
  <si>
    <t>The city is more toward the right, while the unsettled area is on the left.</t>
  </si>
  <si>
    <t>Popular opinion</t>
  </si>
  <si>
    <t>The rest of the castle is rectangular</t>
  </si>
  <si>
    <t xml:space="preserve">Putting a road through the castle is a security concern. </t>
  </si>
  <si>
    <t>The majority of the castle is stone</t>
  </si>
  <si>
    <t>A bath house</t>
  </si>
  <si>
    <t xml:space="preserve">Too angular </t>
  </si>
  <si>
    <t>More organic</t>
  </si>
  <si>
    <t>Easier to understand how it all fits together</t>
  </si>
  <si>
    <t>Looks like the model</t>
  </si>
  <si>
    <t>I just like how it looks</t>
  </si>
  <si>
    <t>squad defences were too easily undermined</t>
  </si>
  <si>
    <t>earliest source</t>
  </si>
  <si>
    <t>the bridge was rebuilt</t>
  </si>
  <si>
    <t>he sharp tun would have hampered traffic</t>
  </si>
  <si>
    <t>unless it was a lean to structure there are no beam holes visible</t>
  </si>
  <si>
    <t>privy</t>
  </si>
  <si>
    <t>it lacks depth &amp; perspective</t>
  </si>
  <si>
    <t>It has depth &amp; perspective</t>
  </si>
  <si>
    <t>junior school art project</t>
  </si>
  <si>
    <t>The masonry is too good</t>
  </si>
  <si>
    <t>the textures seem more real</t>
  </si>
  <si>
    <t>I would love to see he results of your study</t>
  </si>
  <si>
    <t>A round tower would enable better sight to the area.</t>
  </si>
  <si>
    <t>Better visibility.</t>
  </si>
  <si>
    <t xml:space="preserve">My interpretation of the images. </t>
  </si>
  <si>
    <t xml:space="preserve">The road looks like it goes directly to the central part of the city. </t>
  </si>
  <si>
    <t>A 3D model that looks very real.</t>
  </si>
  <si>
    <t xml:space="preserve">Wood would make the construction more versatile. </t>
  </si>
  <si>
    <t xml:space="preserve">A view to the city. </t>
  </si>
  <si>
    <t xml:space="preserve">Access to the grounds are limited. </t>
  </si>
  <si>
    <t xml:space="preserve">Better, looks more historically accurate. </t>
  </si>
  <si>
    <t xml:space="preserve">I like the scale model. </t>
  </si>
  <si>
    <t xml:space="preserve">It looks historically accurate. </t>
  </si>
  <si>
    <t xml:space="preserve">It matches the construction of the era. </t>
  </si>
  <si>
    <t>matches what can be seen of reconstructed castle</t>
  </si>
  <si>
    <t>being older it should contain more accurate data to location of tower</t>
  </si>
  <si>
    <t xml:space="preserve">there appears to be a rectangular wall left in 1883 </t>
  </si>
  <si>
    <t>Honestly just guessing</t>
  </si>
  <si>
    <t>time spent in England visiting old Castles</t>
  </si>
  <si>
    <t>Garder room</t>
  </si>
  <si>
    <t>Looks accurate but doesn't have dimensional aspect to give a better "feel" for placement</t>
  </si>
  <si>
    <t>Shows and overview and gives some dimensional aspect to placement of buildings</t>
  </si>
  <si>
    <t>Although probably accurate in building placement I'm not sure if placement scale would be correct from this picture</t>
  </si>
  <si>
    <t xml:space="preserve">Interesting would like to know if they used architectural survey in the reconstruction
</t>
  </si>
  <si>
    <t>Used surveying as source of building placement</t>
  </si>
  <si>
    <t>Did two years of College but had to leave before obtaining a degree</t>
  </si>
  <si>
    <t xml:space="preserve">Balancing the tower on the other end of the wall </t>
  </si>
  <si>
    <t>The earlier one may be to highlight defensive structure or perhaps tolls</t>
  </si>
  <si>
    <t xml:space="preserve">Traffic flow </t>
  </si>
  <si>
    <t xml:space="preserve">1st and 2nd picture </t>
  </si>
  <si>
    <t xml:space="preserve">Difficult to turn a horse and cart round a tight corner </t>
  </si>
  <si>
    <t xml:space="preserve">Wood is lighter, tends to rot away. No dragging of the holes after stone crumbles or robbed. </t>
  </si>
  <si>
    <t xml:space="preserve">No one could listen from above, below or 2 sides if a meeting was being held </t>
  </si>
  <si>
    <t xml:space="preserve">A little clinical </t>
  </si>
  <si>
    <t xml:space="preserve">Shows a better mix of styles and materials </t>
  </si>
  <si>
    <t xml:space="preserve">Doesn't give an impression of material </t>
  </si>
  <si>
    <t xml:space="preserve">Quite imposing. Can't really see if there is any render from this distance </t>
  </si>
  <si>
    <t xml:space="preserve">From the images, the drawing gives a better sense of mass, scale and positioning in the landscape </t>
  </si>
  <si>
    <t>Blended better visually with original</t>
  </si>
  <si>
    <t xml:space="preserve">More accurately detailed drawn map </t>
  </si>
  <si>
    <t>Surface looks curved on 2 pictures</t>
  </si>
  <si>
    <t>It would be quicker to process people through logistically without blocking road</t>
  </si>
  <si>
    <t>Most people getting a different result., A 3D model that looks very real., An archaeological excavation that found remains of something different.</t>
  </si>
  <si>
    <t>The placement of the holes and the lack of stone ruins left underneath</t>
  </si>
  <si>
    <t>Toilet, cooler sleeping space in summer.</t>
  </si>
  <si>
    <t>Somewhat accurate in main structure, but roofing look more fanciful than in keeping</t>
  </si>
  <si>
    <t>More accurate as reflects the roof style and heights of ruins</t>
  </si>
  <si>
    <t>Looking  accurate re stylisation</t>
  </si>
  <si>
    <t>Does not look out of place</t>
  </si>
  <si>
    <t>Reflects the remaining ruins structure and design best</t>
  </si>
  <si>
    <t>Education</t>
  </si>
  <si>
    <t>This really makes you examine your reasoning based on evolving evidence and review of facts</t>
  </si>
  <si>
    <t xml:space="preserve">The walls in the sketch appear unaligned. Defensively a gatehouse at 90 degrees would allow defenders on wall to fire down on interlopers </t>
  </si>
  <si>
    <t>A more logical arrangement defensively, allowing missile fire onto bridge. However, once the gate became more about taxes, rather than defence, a move to the right would be more efficient. So both sources could be true. You need to dig a trench!</t>
  </si>
  <si>
    <t>Actually as I said before, the tower could have been moved as it’s function changed from mainly defence to mainly tariffs</t>
  </si>
  <si>
    <t xml:space="preserve">The foundations in the last image </t>
  </si>
  <si>
    <t>Again defensive sense but Caernarfon and Conway towns have gates of both orientation, suggesting the straight in route was used in peaceful times, the route near the wall when you needed to hit people bursting through</t>
  </si>
  <si>
    <t>There could originally have been a defensive use but house few other defensive features. Not enough evidence to say whether it was covered or not. Insufficient evidence of structure needed to support stone walls</t>
  </si>
  <si>
    <t xml:space="preserve">Toilet/garderobe </t>
  </si>
  <si>
    <t xml:space="preserve">As I’m not familiar with defensive architecture of Luxembourg, night or might not be accurate </t>
  </si>
  <si>
    <t xml:space="preserve">Don’t have enough knowledge to make a judgement </t>
  </si>
  <si>
    <t>It’s pretty</t>
  </si>
  <si>
    <t xml:space="preserve">It might be accurate </t>
  </si>
  <si>
    <t>Regardless of its accuracy or not, it would help a broader range of people, who are not familiar with architectural drawings, to imagine what it was like and then listen to historians opinions on other possible shapes, based on archaeology, the site as defence and the site as home(S)</t>
  </si>
  <si>
    <t xml:space="preserve">Lifelong love of history </t>
  </si>
  <si>
    <t>all the other buildings are square, You need straight through access for horses/wagons.if it was on the right it would obstruct the view from inside.</t>
  </si>
  <si>
    <t>although it disagrees with my first answer, I would normally side with a later map being more acurate.</t>
  </si>
  <si>
    <t>the first two images certainly make it look round</t>
  </si>
  <si>
    <t>the road was there first, through the town and towards the castle</t>
  </si>
  <si>
    <t>it's really just a guess</t>
  </si>
  <si>
    <t>lavatory</t>
  </si>
  <si>
    <t>seems to be based on the buildings remaining in the town</t>
  </si>
  <si>
    <t>probably more reflective of buildings up to the 16th century</t>
  </si>
  <si>
    <t>if it's based on Zimmer's drawing it's quite good. helps to understand the spacial relationship of the buildings better than a drawing.</t>
  </si>
  <si>
    <t>if I hadn't been told it was a reconstruction I would have assumed it was original</t>
  </si>
  <si>
    <t>although it may not be entirely accurate, it gives one the best impression of what the castle could have looked like without having to rely on imagination ( with the real ruins )</t>
  </si>
  <si>
    <t>I think there are additional defenses in the gate tower. Putting the gate in/under the defenses makes it seem more defendable.</t>
  </si>
  <si>
    <t>The type of map makes it seem more scientific.</t>
  </si>
  <si>
    <t>It appears round in the pictures, but I realize I could be looking at a single flat wall with deceptive lighting.</t>
  </si>
  <si>
    <t xml:space="preserve">I think B because it's a more defensible position. </t>
  </si>
  <si>
    <t>A historian writing something different in a book., Seeing a medieval painting where the gate looks different., An archaeological excavation that found remains of something different., An expert in the field giving me a different answer.</t>
  </si>
  <si>
    <t>The roof of an adjoining structure</t>
  </si>
  <si>
    <t xml:space="preserve">Wood, because it is no longer standing. </t>
  </si>
  <si>
    <t>Privy? Dressing chamber?</t>
  </si>
  <si>
    <t>Interesting</t>
  </si>
  <si>
    <t>Also interesting</t>
  </si>
  <si>
    <t>Physical reconstruction sounds like they actually built it on the side of the wall.</t>
  </si>
  <si>
    <t xml:space="preserve">I picked square because all the other buildings look square and I picked the one with the tower on the left because it looks the most balanced with everything else. </t>
  </si>
  <si>
    <t>It seems like a better vantage point</t>
  </si>
  <si>
    <t xml:space="preserve">it still seems like a better vantage point </t>
  </si>
  <si>
    <t>it looks like it might have been round</t>
  </si>
  <si>
    <t>it seems like a more direct path</t>
  </si>
  <si>
    <t xml:space="preserve">it looks like there is a doorway with sockets under it for a floor. </t>
  </si>
  <si>
    <t>Prayer maybe</t>
  </si>
  <si>
    <t xml:space="preserve">it simplifies and highlights some of the key elements </t>
  </si>
  <si>
    <t xml:space="preserve">it looks entirely different </t>
  </si>
  <si>
    <t>it looks much more similar to the Zimmer reconstruction</t>
  </si>
  <si>
    <t>it makes sense</t>
  </si>
  <si>
    <t>I think I just like how it looks</t>
  </si>
  <si>
    <t xml:space="preserve">A higher vantage point to the left of the gate. There is another tower around the right corner. </t>
  </si>
  <si>
    <t xml:space="preserve">Due only to the fact the right looks professionally surveyed. </t>
  </si>
  <si>
    <t xml:space="preserve">The last picture looks rectangular. But first looks round. I'd think building rectangularly is easier. </t>
  </si>
  <si>
    <t xml:space="preserve">Seems easiest way to enter city but in times of trouble, that gate closed &amp; all entrance to be searched through tower gate. </t>
  </si>
  <si>
    <t xml:space="preserve">It's not there anymore. </t>
  </si>
  <si>
    <t xml:space="preserve">A personal prayer room. </t>
  </si>
  <si>
    <t xml:space="preserve">Not stately enough. </t>
  </si>
  <si>
    <t xml:space="preserve">It included the bathroom! </t>
  </si>
  <si>
    <t xml:space="preserve">3D gives life to the castle. </t>
  </si>
  <si>
    <t>Impressive</t>
  </si>
  <si>
    <t xml:space="preserve">Physically being able to touch &amp; stand by it. It's not just a model. </t>
  </si>
  <si>
    <t xml:space="preserve">Good luck, God bless, thank you for keeping history alive. </t>
  </si>
  <si>
    <t>Best defense, matches ruins</t>
  </si>
  <si>
    <t xml:space="preserve">Cadestral map appears more professional </t>
  </si>
  <si>
    <t>Earlier pics, when tower was more intact, show round</t>
  </si>
  <si>
    <t>Why else have a road there</t>
  </si>
  <si>
    <t xml:space="preserve">Seems appropriate </t>
  </si>
  <si>
    <t xml:space="preserve">Quarantine </t>
  </si>
  <si>
    <t xml:space="preserve">Fanciful </t>
  </si>
  <si>
    <t>It’s actually there</t>
  </si>
  <si>
    <t xml:space="preserve">None of the above, Engineering </t>
  </si>
  <si>
    <t xml:space="preserve">Yes, but some questions were a bit vague, especially the last ones. </t>
  </si>
  <si>
    <t xml:space="preserve">Most medieval defensive structures incorporate the gate, the weakest point, into a larger structure so that you can isolate, trap and kill the enemy. </t>
  </si>
  <si>
    <t xml:space="preserve">The map with the tower on the right shows a gap in the defenses, so does not look plausible. </t>
  </si>
  <si>
    <t xml:space="preserve">mistakes can be replicated. </t>
  </si>
  <si>
    <t>The older images do not appear to show corners, and it is hard to tell if the structure in the last image is original fabric or not</t>
  </si>
  <si>
    <t xml:space="preserve">It would be very unusual to have a route that ran parallel with the wall as opposed to heading into the centre </t>
  </si>
  <si>
    <t>Seeing a medieval painting where the gate looks different., An archaeological excavation that found remains of something different., Geophys survey of the area</t>
  </si>
  <si>
    <t xml:space="preserve">The features on the survey above the central window suggest a roof over the structure supported by the sockets below. It would be an odd place for a defensive structure and is too small for a room. </t>
  </si>
  <si>
    <t xml:space="preserve">private prayer, or perhaps as a solar </t>
  </si>
  <si>
    <t xml:space="preserve">I'm not sure the double storey matches the sockets from the survey. </t>
  </si>
  <si>
    <t xml:space="preserve">Seems to be more appropriate in terms of scale and style </t>
  </si>
  <si>
    <t xml:space="preserve">it's hard to know what the external details would look like from the evidence, so this could be misleading. </t>
  </si>
  <si>
    <t>As a relatively plain reconstruction it allows different interpretations of the space</t>
  </si>
  <si>
    <t xml:space="preserve">it ties in with the survey evidence but does not presume what external features could have been included. </t>
  </si>
  <si>
    <t xml:space="preserve">I felt that the gatehouse would be better suited defensively </t>
  </si>
  <si>
    <t>Date of the map</t>
  </si>
  <si>
    <t>My thoughts are the best defensive position</t>
  </si>
  <si>
    <t>Mostly by the shape of the first picture then the second</t>
  </si>
  <si>
    <t xml:space="preserve">Traffic entering would need to be stopped and checked, the same
With traffic leaving in case there was a problem inside. </t>
  </si>
  <si>
    <t>Based on what the building has already been built from</t>
  </si>
  <si>
    <t xml:space="preserve">Toilet </t>
  </si>
  <si>
    <t xml:space="preserve">It looks very stylised </t>
  </si>
  <si>
    <t xml:space="preserve">I feel it would be considered an accurate depiction </t>
  </si>
  <si>
    <t xml:space="preserve">I feel it would be fairly accurate </t>
  </si>
  <si>
    <t xml:space="preserve">Undecided </t>
  </si>
  <si>
    <t xml:space="preserve">I feel it may be a better representation </t>
  </si>
  <si>
    <t>Retired Police officer</t>
  </si>
  <si>
    <t xml:space="preserve">Very interesting </t>
  </si>
  <si>
    <t>guess</t>
  </si>
  <si>
    <t>more secure</t>
  </si>
  <si>
    <t>?</t>
  </si>
  <si>
    <t>Fucking</t>
  </si>
  <si>
    <t>no clue</t>
  </si>
  <si>
    <t>looks more realistic</t>
  </si>
  <si>
    <t>really - blue roofs?</t>
  </si>
  <si>
    <t>looks sort of incomplete</t>
  </si>
  <si>
    <t>corresponds with my internal model how a castle looks</t>
  </si>
  <si>
    <t>There is what looks like a square tower further around the wall. Also, the earlier plan seemed to have square towers.</t>
  </si>
  <si>
    <t>First is more pictorial. Later map looks like it has been more accurately plotted.</t>
  </si>
  <si>
    <t>2 out of 3 are round and those are the images that date from earlier when there may have been more remains.</t>
  </si>
  <si>
    <t xml:space="preserve">Narrow enclosed path/road which could be defended better? </t>
  </si>
  <si>
    <t>It is on the outside and high up so good defensive position. As it is no longer there but other protrusions in stone are, I think it is more likely to have been wood which could rot away.</t>
  </si>
  <si>
    <t>Defence. - firing from the windows.</t>
  </si>
  <si>
    <t>I think it looks a little vulnerable to the left once you’re through the wooden palisade.</t>
  </si>
  <si>
    <t>Looks more secure and defence ready!</t>
  </si>
  <si>
    <t xml:space="preserve">Makes the castle layout believable </t>
  </si>
  <si>
    <t xml:space="preserve">Seem to match the later designs </t>
  </si>
  <si>
    <t xml:space="preserve">Clarity
</t>
  </si>
  <si>
    <t>Thank you. I enjoyed looking at these. My original degree was classical archaeology. It seems even harder to clarify later architecture because there are maybe too many sources?</t>
  </si>
  <si>
    <t>Square tower fits with towers on castle and on the remaining building just behind wall.on left so right handed archers would have right arm free when leaning at arrow slits with their backs to town looking down the road away for intruders</t>
  </si>
  <si>
    <t>Because it said it was official which implies correct</t>
  </si>
  <si>
    <t>The first 2 clearly look round. The 3rd isnt as clear but could show round, or else odd shadows.</t>
  </si>
  <si>
    <t>A road would lead straight into the town</t>
  </si>
  <si>
    <t xml:space="preserve">It's right under a doorway, and stone was used judging by the size of the supportd </t>
  </si>
  <si>
    <t>Spying!</t>
  </si>
  <si>
    <t>Looks pretty accurate</t>
  </si>
  <si>
    <t>Also looks pretty accurate</t>
  </si>
  <si>
    <t>Seems to tie in with everything else</t>
  </si>
  <si>
    <t>Looks goid</t>
  </si>
  <si>
    <t>It has used all the other info from previous studies</t>
  </si>
  <si>
    <t>They would have wanted as many defensible twists and turns and murder holes as possible</t>
  </si>
  <si>
    <t>There appears to be more room</t>
  </si>
  <si>
    <t>The shading suggests a round tower</t>
  </si>
  <si>
    <t>Wagons bearing trade goods would have trouble maneuvering through a gatehouse</t>
  </si>
  <si>
    <t>Change over time, Artistic licence, Slightly different perspective</t>
  </si>
  <si>
    <t>I have toured other medieval castles extensively and studied their design in some depth. Wood hoardings would have been built in time of siege</t>
  </si>
  <si>
    <t>Defense in a siege</t>
  </si>
  <si>
    <t>More post-canon palace than defensive medieval castle</t>
  </si>
  <si>
    <t>Decent</t>
  </si>
  <si>
    <t>Admirable for erring on the side of what seems clear without speculative embezzlement</t>
  </si>
  <si>
    <t>Reasonable and appropriate to the period</t>
  </si>
  <si>
    <t>Best balance of all features and square seems to be the design overall</t>
  </si>
  <si>
    <t xml:space="preserve">I wasn’t sure, better drawn map
</t>
  </si>
  <si>
    <t>Perspective makes it look round esp middle image</t>
  </si>
  <si>
    <t>I feel like they would want to go into the Main Street which would be the middle one</t>
  </si>
  <si>
    <t>Guessed</t>
  </si>
  <si>
    <t>View of town from inside like modern gable window</t>
  </si>
  <si>
    <t xml:space="preserve">Very arty </t>
  </si>
  <si>
    <t>Very technical</t>
  </si>
  <si>
    <t>Fun</t>
  </si>
  <si>
    <t>Don’t know it’s ok</t>
  </si>
  <si>
    <t>Best details matches the landscape</t>
  </si>
  <si>
    <t>Looked at other buildings near by</t>
  </si>
  <si>
    <t xml:space="preserve">From lat PICT. </t>
  </si>
  <si>
    <t>Look round</t>
  </si>
  <si>
    <t>Logical to me</t>
  </si>
  <si>
    <t>Logic</t>
  </si>
  <si>
    <t>AS desribed</t>
  </si>
  <si>
    <t>Ok</t>
  </si>
  <si>
    <t>Looks strange</t>
  </si>
  <si>
    <t xml:space="preserve">Assume more tesearch went into sn actual reconstruction, and it is relatively New, lesning more knowledge was available that earlier. </t>
  </si>
  <si>
    <t>because it matches the style of the other buildings</t>
  </si>
  <si>
    <t xml:space="preserve">just seems to make more sense
</t>
  </si>
  <si>
    <t>the 1883 ruins are rectangular</t>
  </si>
  <si>
    <t>a goes into the town. b runs beside the wall</t>
  </si>
  <si>
    <t>1835 seems to be entirely different and from a further viewpoint. the 1st and 3rd are more similar to each other</t>
  </si>
  <si>
    <t>the more practical structure would be for defensive purposes, and i think wood would be the lighter material even if stone would be more defensive</t>
  </si>
  <si>
    <t>view of surroundings for aesthetic or defensive purposes</t>
  </si>
  <si>
    <t>several different styles of towers etc (ie: turrets, then rectangles etc so not sure what to say</t>
  </si>
  <si>
    <t>styles more consistent although the differences in the previous artists' reconstruction could be due to additions made throughout the centuries</t>
  </si>
  <si>
    <t>not sure about the blue and smaller than what i think it should be</t>
  </si>
  <si>
    <t>interesting</t>
  </si>
  <si>
    <t>i think it is the most practical of all</t>
  </si>
  <si>
    <t xml:space="preserve">really enjoyed this. i have traveled a lot and seen many European castles and strongholds. </t>
  </si>
  <si>
    <t>The square tower concept appears to fit best with the style of the recently recreated structure on the hill. Also, placing the tower on the left adds visual balance. Finally, to my uneducated mind, it seems more secure to have the gate completely separate from the tower so that those in the tower would have full view of the gate.</t>
  </si>
  <si>
    <t>Despite being in closer proximity to the water, placement on the left seems to provide a better view of all roads leading to the gate.</t>
  </si>
  <si>
    <t>I base this choice on the image of the island in the river. I know it's just a representation but I'm thinking the narrower fork of the river (closest to the wall) was constructed to channel water away from the main flow for easier or more secure access to this resource. If this was done in the days of a functioning tower and gate, perhaps the tower structure also provided that secure access to the water.</t>
  </si>
  <si>
    <t>It appears round in the drawings.</t>
  </si>
  <si>
    <t>Based on this map, Choice A provides the most direct access to the heart of the town. (In my mind, though, Choice B provides for better traffic flow on the town side of the wall. Did they consider traffic flow back then??)</t>
  </si>
  <si>
    <t>An enclosed and secure structure seems more suitable given the climate and era.</t>
  </si>
  <si>
    <t>Well, I never thought of soaking in a tub while attending a church service, so... anything goes!</t>
  </si>
  <si>
    <t>The pointed roofs don't seem accurate, and the abundance of turrets seems more romantic than practical.</t>
  </si>
  <si>
    <t>This simplified, less ornamented, depiction fits with my understanding of the locale and era.</t>
  </si>
  <si>
    <t>It's definitely in line with the Zimmer depiction that I think is more probably more accurate.</t>
  </si>
  <si>
    <t xml:space="preserve">It seems reasonably accurate given the other remains that are a part of it.
</t>
  </si>
  <si>
    <t>This image most fits with my comparatively uneducated understanding of the locale and era, an understanding based almost exclusively on contemporary views and depictions.</t>
  </si>
  <si>
    <t>historical fiction</t>
  </si>
  <si>
    <t xml:space="preserve">Even though this isn't my field, I hope it's cool that I participated. This was fun and enlightening. Good luck with your work!
</t>
  </si>
  <si>
    <t>It would be a strong point in the structure. The gate is a notorious "weak link" in the wall. The thicker structure woul allow a more robust defence allowing mutiple gates and portculis. Also it i a central place for the giards to have ready reinforcements.</t>
  </si>
  <si>
    <t xml:space="preserve">Better surveying and technical rendering. Also the enlarged appearing "apron" outside the gate woul allow a smother flow of traffic.
</t>
  </si>
  <si>
    <t xml:space="preserve">They appear to be round in the artist renderings, but in the 1880 picture the ruins have right angle foundation remains.
</t>
  </si>
  <si>
    <t>The gatehouse route B would slow anyone entering thus reducing the tendency to rush the gate.</t>
  </si>
  <si>
    <t xml:space="preserve">It would be easier to work transport wood on and yo the work site. An enclosed porch was chosen because I 'd like to enjoy the view.
</t>
  </si>
  <si>
    <t xml:space="preserve">I got nuthin'. Taking a bath while watching services in th chapel jus gasted my flabber!
</t>
  </si>
  <si>
    <t xml:space="preserve">Most likely it was best he could do with what he had with which to work
</t>
  </si>
  <si>
    <t>I'm relatively comfortable with this reconstruction. It seems well done although there seems to be a few problems with perspective especially near the gatehouse and the roof to its immediate right.</t>
  </si>
  <si>
    <t xml:space="preserve">Cool! It's a model! It seems well crafted and true to the above drawings, althoughwe only see this side and not much elevation. The purpose of a model is to give an impression of the thing, not necessarilary acurate scale.
</t>
  </si>
  <si>
    <t>Looks ok.</t>
  </si>
  <si>
    <t>It seems to accurately depict the  overall site.</t>
  </si>
  <si>
    <t>Some college</t>
  </si>
  <si>
    <t>None of the above, Engineering &amp; former surveyor for civil engineering projects.</t>
  </si>
  <si>
    <t xml:space="preserve">I don't see other round towers. 50/50 between left and right option. </t>
  </si>
  <si>
    <t xml:space="preserve">A guess! </t>
  </si>
  <si>
    <t xml:space="preserve">The suggested evidence. </t>
  </si>
  <si>
    <t xml:space="preserve">The images influenced me. </t>
  </si>
  <si>
    <t xml:space="preserve">The road to the right is wider so I guess it's made for more traffic. </t>
  </si>
  <si>
    <t>Guesses</t>
  </si>
  <si>
    <t>Meditation or a toilet</t>
  </si>
  <si>
    <t xml:space="preserve">It looks right. </t>
  </si>
  <si>
    <t xml:space="preserve">Looks good too </t>
  </si>
  <si>
    <t xml:space="preserve">Looks good </t>
  </si>
  <si>
    <t xml:space="preserve">Looks good. Are there existing buildings like that elsewhere in the region? </t>
  </si>
  <si>
    <t xml:space="preserve">No idea but I like the proportions. </t>
  </si>
  <si>
    <t>Thanks for asking</t>
  </si>
  <si>
    <t xml:space="preserve">Shape matches the rest of the area (castle and homes) and doesn’t block the existing house by being on the left. </t>
  </si>
  <si>
    <t xml:space="preserve">Looks more like an official drawing for recording purposes. </t>
  </si>
  <si>
    <t xml:space="preserve">The more clear image in the first 2 look more round </t>
  </si>
  <si>
    <t xml:space="preserve">The old photos didn’t look like there was a gate in the tower and it seems simpler to go straight. </t>
  </si>
  <si>
    <t xml:space="preserve">Looks like doorways and wood would leave the least evidence </t>
  </si>
  <si>
    <t xml:space="preserve">Crying room for babes in arms </t>
  </si>
  <si>
    <t>Nice but too many pointy buildings to the left</t>
  </si>
  <si>
    <t>Much better</t>
  </si>
  <si>
    <t>Nice but maybe small</t>
  </si>
  <si>
    <t xml:space="preserve">Good but looks unfinished </t>
  </si>
  <si>
    <t xml:space="preserve">It just looks more like what you would expect after many additions over many years. The other 2 later versions show huge areas of open space that I doubt were there originally. </t>
  </si>
  <si>
    <t>It fits aesthetically with the rest of what’s left</t>
  </si>
  <si>
    <t xml:space="preserve">I’m going off of first official </t>
  </si>
  <si>
    <t xml:space="preserve">The curve </t>
  </si>
  <si>
    <t xml:space="preserve">I can’t imagine an entryway turning so sharply </t>
  </si>
  <si>
    <t xml:space="preserve">More structurally sound, long lasting </t>
  </si>
  <si>
    <t>Quiet room, sewing room/art room</t>
  </si>
  <si>
    <t xml:space="preserve">Somewhat accurate I believe some walls different </t>
  </si>
  <si>
    <t xml:space="preserve">Prefer this version </t>
  </si>
  <si>
    <t>Getting there</t>
  </si>
  <si>
    <t>Starting to take shape</t>
  </si>
  <si>
    <t xml:space="preserve">Just seems to fit </t>
  </si>
  <si>
    <t>Round towers are better for defense and a tower on the right, outside, is easier for defende,  if you consider most people are right handed.</t>
  </si>
  <si>
    <t>I am a right handed person so could hide my body and still have right hand out with sword or bow</t>
  </si>
  <si>
    <t>hard to did under  and cause collapse</t>
  </si>
  <si>
    <t>you can see who is coming in</t>
  </si>
  <si>
    <t>Large beams for strength would likely be wooden</t>
  </si>
  <si>
    <t>A look out for anyone coming.  You would have quite a sheltered and distant view</t>
  </si>
  <si>
    <t xml:space="preserve">ascetically pleasing </t>
  </si>
  <si>
    <t>not as 'pretty' but may be more functional</t>
  </si>
  <si>
    <t>close to Zimmer</t>
  </si>
  <si>
    <t xml:space="preserve">Looks more like what I would expect given time </t>
  </si>
  <si>
    <t>Simple but useful for many purposes</t>
  </si>
  <si>
    <t>Very interesting study</t>
  </si>
  <si>
    <t xml:space="preserve">Previous images appear to show square towers. </t>
  </si>
  <si>
    <t xml:space="preserve">More graphic, </t>
  </si>
  <si>
    <t>Rethought my answer</t>
  </si>
  <si>
    <t>Based on the images</t>
  </si>
  <si>
    <t>Turning unwieldy wooden vehicles would be difficult with B</t>
  </si>
  <si>
    <t>An enclosed structure would interfere with the flooring in the sockets above</t>
  </si>
  <si>
    <t>The “small room“ is not Really small.  Lots of details.</t>
  </si>
  <si>
    <t>The gate tower is rectangular, the small room is small.</t>
  </si>
  <si>
    <t>Based on the Zimmer drawing</t>
  </si>
  <si>
    <t>It appears that the one house was reconstructed based on available data.</t>
  </si>
  <si>
    <t>It shows elements which were common to all the representations.</t>
  </si>
  <si>
    <t>Esthetically pleasing</t>
  </si>
  <si>
    <t>Easier access</t>
  </si>
  <si>
    <t>Easier and shorter route</t>
  </si>
  <si>
    <t>Wood is not as heavy</t>
  </si>
  <si>
    <t>Personal maintenance area</t>
  </si>
  <si>
    <t>I have no opinion</t>
  </si>
  <si>
    <t>I like the way this one looks better</t>
  </si>
  <si>
    <t>It looks right</t>
  </si>
  <si>
    <t>The perspective is nice</t>
  </si>
  <si>
    <t>I've never even looked at a castle. Sorry if I didn't contribute anything but a few laughs.</t>
  </si>
  <si>
    <t xml:space="preserve">It looked more symmetrical </t>
  </si>
  <si>
    <t xml:space="preserve">Left looked more probable </t>
  </si>
  <si>
    <t xml:space="preserve">Not sure now </t>
  </si>
  <si>
    <t xml:space="preserve">It appears more rounded. </t>
  </si>
  <si>
    <t xml:space="preserve">It’s how I imagine it. </t>
  </si>
  <si>
    <t>I’m not entirely sure</t>
  </si>
  <si>
    <t xml:space="preserve">Too fairytale for my liking </t>
  </si>
  <si>
    <t xml:space="preserve">More accurate </t>
  </si>
  <si>
    <t xml:space="preserve">Interesting 🤔 </t>
  </si>
  <si>
    <t xml:space="preserve">Looks authentic </t>
  </si>
  <si>
    <t xml:space="preserve">Simplistic but detailed </t>
  </si>
  <si>
    <t>It seems more defensive; rectangular because it goes better withe the castle</t>
  </si>
  <si>
    <t>The elder map is more interprtative, the cadastral map is more precise, withe real measures</t>
  </si>
  <si>
    <t>On the two first pictures, it seems round. I stilla have a doubt on the third one</t>
  </si>
  <si>
    <t>Other way the road on the other side of the wall would be useless</t>
  </si>
  <si>
    <t>In wood because it is the only element (of the facade) that has disappeared, and it was light enough to be supported</t>
  </si>
  <si>
    <t xml:space="preserve">A kitchen ? </t>
  </si>
  <si>
    <t>It is reinterpreted</t>
  </si>
  <si>
    <t>More authentic</t>
  </si>
  <si>
    <t>Bue roofs bring an artistic touch - not in a preoccupation to be loyal to the original construction; not sure that the timbering is appropriate</t>
  </si>
  <si>
    <t>it looks like accurate</t>
  </si>
  <si>
    <t>It is the most simple</t>
  </si>
  <si>
    <t>Photographer and move director</t>
  </si>
  <si>
    <t>Rectilinear tower seems more harmonious with adjacent structures than cylindrical, and a simple gate through wall rather than a conplex gate through tower does likewise.</t>
  </si>
  <si>
    <t>The plan showing right placement seems more carefully informative and detailed, which suggests it aims for greatrr authority and accuracy. In addition, the right position seems to afford a stronger defensive posture and so seems more probable.</t>
  </si>
  <si>
    <t>In the 1800 image, the transition from highlight to shadow is articulated with interleaving and accompanied by a secondary highlight, both suggesting that a curved surface is rendered. By contrast, the transition from light to dark on the plainly rectilinear building above the tower ruin is crisp and less modulated. In the 1845 image, the masonry is visible in a pattern showing no corner edge. The 1883 image is less informative.</t>
  </si>
  <si>
    <t>While either is possibly consistent with the plans and photos shown so far, entry perpendicular to the perforated wall seems to have been the more common (though less defensively sound) architectural pattern esp for militarily negligible walled towns on trade routes.</t>
  </si>
  <si>
    <t>Artistic licence, Preparatory sketches leading to these prints or drawings may not have prioritized accuracy of architectural finish</t>
  </si>
  <si>
    <t>box-machicolation</t>
  </si>
  <si>
    <t>The lights/perforations of the structure (esp lower) are small and only modestly decorative, suggesting that it was constructed for genuinely defensive rather than merely symbolic purposes. The corbels and sockets seem well positioned to support a wooden defensive structure governing the area below cliff’s edge.</t>
  </si>
  <si>
    <t>Originally defensive in purpose, this sort of addition may have seen mixed and eventually civil use over time as castles became estates rather than garrisons. Given known uses, this one msy also have served as a toilet or dressing space.</t>
  </si>
  <si>
    <t>The reconstruction seems incomplete (especially in relation to the stepped gables and perimeter wall) and abbreviated, though it seems to aspire to precise window placement and reasonsble speculation about wooden addenda.</t>
  </si>
  <si>
    <t>Zimmer’s seems better than Koenig’s because it provides geological context and an aerial vantage giving more information about spatial relationships among the structures.</t>
  </si>
  <si>
    <t>It’s cute, but the use of planar materials (plywood?) instead of stone makes it seem half-hearted. Also, the angles of position among the structures seem different from those in the Zimmer reconstruction, though perhaps the angle of the photo introduces distortion.</t>
  </si>
  <si>
    <t>While not obviously half-timbered like ghe reconstruction in the blue scale model, this plain exterior woodwork seems realistic in its weathered simplicity.</t>
  </si>
  <si>
    <t>The aerial point of view, level of detail, and conventions or real or imaginary precision make it more informative than the others.</t>
  </si>
  <si>
    <t>Finished Master's degree or equivalent, Studied castellology and art history in college</t>
  </si>
  <si>
    <t>Interesting survey. Good luck with your research!</t>
  </si>
  <si>
    <t>Currently enrolled in university, Finished Master's degree or equivalent</t>
  </si>
  <si>
    <t>The fence doesn’t meet the opening at the right side, suggesting that is where the tower should be placed to make the gate centered.</t>
  </si>
  <si>
    <t>The proportions and line work are more precise in the version with the gate on the right. This map was likely made with higher accuracy.</t>
  </si>
  <si>
    <t>Both drawings show a rounded tower. What’s left in the image is not clear enough to determine whether it was rounded or rectangular</t>
  </si>
  <si>
    <t>It makes more sense for the path into the city to be direct</t>
  </si>
  <si>
    <t>Wood would have been light enough to be supported by the wall but fragile enough to rot away over time.</t>
  </si>
  <si>
    <t>Viewing the town below</t>
  </si>
  <si>
    <t>A good attention to detail in terms of structure and architectural accents but ‘flat’</t>
  </si>
  <si>
    <t xml:space="preserve">Much more realistic than the first and likely more Spatially accurate </t>
  </si>
  <si>
    <t xml:space="preserve">May or may not be accurate, depending on who made it </t>
  </si>
  <si>
    <t>It looks like it could be original</t>
  </si>
  <si>
    <t xml:space="preserve">It’s the most believable </t>
  </si>
  <si>
    <t xml:space="preserve">Looks!
</t>
  </si>
  <si>
    <t xml:space="preserve">One on left seems the right design!
</t>
  </si>
  <si>
    <t xml:space="preserve">Looks right!
</t>
  </si>
  <si>
    <t xml:space="preserve">It just looks like it!
</t>
  </si>
  <si>
    <t xml:space="preserve">Am not sure!
</t>
  </si>
  <si>
    <t xml:space="preserve">It seems obvious! </t>
  </si>
  <si>
    <t>Balcony for speeches!</t>
  </si>
  <si>
    <t xml:space="preserve">Very good!
</t>
  </si>
  <si>
    <t xml:space="preserve">Also nice!
</t>
  </si>
  <si>
    <t>Outstanding! attention to detail!</t>
  </si>
  <si>
    <t xml:space="preserve">Great!
</t>
  </si>
  <si>
    <t xml:space="preserve">Like before, attention to details!
</t>
  </si>
  <si>
    <t>Finished high school, Finished Bachelor's degree or equivalent</t>
  </si>
  <si>
    <t xml:space="preserve">History, greography </t>
  </si>
  <si>
    <t>Not at this time!</t>
  </si>
  <si>
    <t>I didn't see any round elements in the pictures, and a gate that does not face the road is harder to attack and breach</t>
  </si>
  <si>
    <t>It appeared to be an older map and perhaps drawn more closely to when the element existed.</t>
  </si>
  <si>
    <t>I'm not sure it's on the left, but I am also not sure it's on the right, so I'll stick to my original answer but not because I am sure.  This still appears to be a later map than the one showing the tower on the left.</t>
  </si>
  <si>
    <t>The second picture seems to show a rounded structure, but I'm not certain if that's accurate.</t>
  </si>
  <si>
    <t>I am literally just guessing here.  B would seem to offer more security but I just don't know.</t>
  </si>
  <si>
    <t>The artists may have been more interested in other details than being exactly accurate.</t>
  </si>
  <si>
    <t>I have seen stone structures with wooden additions hanging from them, and it seems there might have been support holes in the face, but without more information it's hard to guess at exactly what would have been attached.</t>
  </si>
  <si>
    <t>Perhaps used for having differences in humidity or temperature in one portion?</t>
  </si>
  <si>
    <t>Well drawn, but no idea of the accuracy.</t>
  </si>
  <si>
    <t xml:space="preserve">Well built... all three show slightly different interpretations of various aspects. </t>
  </si>
  <si>
    <t xml:space="preserve">Honestly I think if someone is going to go through the expense of actual reconstruction it probably has a somewhat higher chance of being more thoroughly researched, but I realize this is a very biased view. </t>
  </si>
  <si>
    <t>It's more complete than the physical reconstruction and because it's a model you can look at it from a number of angles without being restricted by a single artists' point of view.</t>
  </si>
  <si>
    <t>I liked this exercise, but I would have liked a few more "I don't know" options! (but I realize too many people would probably have picked it so forcing an answer at least forces one to rationalize to some degree.)</t>
  </si>
  <si>
    <t>I answered them seriously but also completely blind, I really did not know what was the better answer but I didn't just pick one at random.</t>
  </si>
  <si>
    <t>None of the samples made sense to me, but at least this choice looks safer for entry because the wall would have guards with a good view.  And rectangles are more in keeping with the other buildings.</t>
  </si>
  <si>
    <t>The left one allows enemy movement up the right side.  The right one blocks that movement</t>
  </si>
  <si>
    <t>First 2 images don't make sense to me. 3rd image indicates rectangle</t>
  </si>
  <si>
    <t>Even tho this is not convenient for large things like wagons, it does slow the enemy if they make it thru the gate</t>
  </si>
  <si>
    <t>Wood Balcony was the only thing I could visualize</t>
  </si>
  <si>
    <t>Tub of water would be too heavy.  I think it was just a sitting room, or grooming room.  If it has windows on 3 sides, it allows more light, more breeze for airing out garments, etc</t>
  </si>
  <si>
    <t>Koenig is just being romantic</t>
  </si>
  <si>
    <t>Zimmer is more accurate than Koenig because its less ornate.  That room didn't need to look ornate, and being built on the side of a high wall made it harder to take the time to make it cute</t>
  </si>
  <si>
    <t>Makes sense</t>
  </si>
  <si>
    <t>Looks good to me</t>
  </si>
  <si>
    <t>Zimmers background and  education, and the scale model looks the same, and the physical reconstruction looks the same</t>
  </si>
  <si>
    <t>I have a high IQ and quit high school, deemed it a waste of my time</t>
  </si>
  <si>
    <t>I purchase investment properties and rent them out</t>
  </si>
  <si>
    <t>This was a lot of fun.  Would love to do it again sometime</t>
  </si>
  <si>
    <t>Earlier one</t>
  </si>
  <si>
    <t>This one is based on a later error</t>
  </si>
  <si>
    <t>The other castle buildings are square</t>
  </si>
  <si>
    <t>Hole in Wall is weak, easier to defend hole in tower</t>
  </si>
  <si>
    <t xml:space="preserve">Corbels for joists of wood. </t>
  </si>
  <si>
    <t xml:space="preserve">Looks like a thunderbox (toilet) </t>
  </si>
  <si>
    <t xml:space="preserve">Too fairytale, like a 19th century fantasy castle </t>
  </si>
  <si>
    <t xml:space="preserve">Better but too many windows low down </t>
  </si>
  <si>
    <t>Only part of the other two but looks quite good to me</t>
  </si>
  <si>
    <t xml:space="preserve">Looks identical to the model but missing render. </t>
  </si>
  <si>
    <t xml:space="preserve">Easy to see the whole thing and it's not permanent. Physical reconstruction is hard to undo if new evidence is found. </t>
  </si>
  <si>
    <t>The other buildings are square and it just felt right going on the left-side</t>
  </si>
  <si>
    <t>The earlier one seems like it would be better drawing on folk's memories</t>
  </si>
  <si>
    <t>I have no reason for knowing why they think this is the correct one</t>
  </si>
  <si>
    <t>the ariel view seems square</t>
  </si>
  <si>
    <t>B seems more defensive</t>
  </si>
  <si>
    <t>A 3D model that looks very real., A reconstruction in a museum that shows a different gate., A drawing that shows a different gate, with an explanation of why they drew it that way., An archaeological excavation that found remains of something different.</t>
  </si>
  <si>
    <t>A wooden structure would rot away eventually and a defensive structure seems most useful</t>
  </si>
  <si>
    <t>bathroom</t>
  </si>
  <si>
    <t>it seems like a solid idea</t>
  </si>
  <si>
    <t>also reasonable</t>
  </si>
  <si>
    <t>i love it so much</t>
  </si>
  <si>
    <t>its alright</t>
  </si>
  <si>
    <t>the ariel view lets me see the whole context of the building</t>
  </si>
  <si>
    <t>Fits with castle style</t>
  </si>
  <si>
    <t>Earlier map</t>
  </si>
  <si>
    <t>Gives more view of river bank</t>
  </si>
  <si>
    <t>Looks round</t>
  </si>
  <si>
    <t>Road matches up with the bridge</t>
  </si>
  <si>
    <t xml:space="preserve">No other defensive structures. Might be more remains if stone. </t>
  </si>
  <si>
    <t>Outhouse</t>
  </si>
  <si>
    <t>Looks like Neuschwanstein castle</t>
  </si>
  <si>
    <t>Looks more realistic</t>
  </si>
  <si>
    <t>Seems reasonable</t>
  </si>
  <si>
    <t>Seems ok</t>
  </si>
  <si>
    <t>You can see it in real life</t>
  </si>
  <si>
    <t>It would make sense to have a tower at the gate for security. A round tower is more secure from external attack, and could allow 1 archer to cover more ground.</t>
  </si>
  <si>
    <t>The 1778 map makes more sense, having a tower by an entrance. The drafter of the 1778 map may have had local knowledge at the time that the other did not.</t>
  </si>
  <si>
    <t>Where the tower is placed on this map makes more sense- it can protect the gateway and also allow use of the area directly behind it, to the R of the building.</t>
  </si>
  <si>
    <t>The 1st and 2nd images show a tower that is rounded, if not completely round. In the 3rd image, there’s a semicircular indentation in the far bank of the river.</t>
  </si>
  <si>
    <t>The “A”direction is a more gentle curve. The presence of buildings along the A entrance would lead me to believe that there may be shops or storage areas. You wouldn’t want people and carts to have to go all the way through town to unload.</t>
  </si>
  <si>
    <t>It would be easier to build an elevated external structure on stone out of wood.</t>
  </si>
  <si>
    <t>Storage or defense.</t>
  </si>
  <si>
    <t>It looks more like a fairytale castle.</t>
  </si>
  <si>
    <t>This makes more sense. An architectural surveyor would have a better idea of what would actually belong there, and not add things just to make it look “better”.</t>
  </si>
  <si>
    <t>It seems to have the right general idea, but it also looks like it may have combined several smaller buildings together.</t>
  </si>
  <si>
    <t>It’s a good start, but looks rather sparse from the outside.</t>
  </si>
  <si>
    <t>The detail.</t>
  </si>
  <si>
    <t xml:space="preserve">This has been fascinating! </t>
  </si>
  <si>
    <t>It seemed to fit the layout</t>
  </si>
  <si>
    <t xml:space="preserve">It would be more awkward for right handed attackers </t>
  </si>
  <si>
    <t>It would be more awkward for right handed attackers</t>
  </si>
  <si>
    <t>Better sightlines with no corners</t>
  </si>
  <si>
    <t>Carts and wagons can't turn that sharply</t>
  </si>
  <si>
    <t>Wood wouldn't last, enclosed porch sounded nice</t>
  </si>
  <si>
    <t xml:space="preserve">Secret trysts </t>
  </si>
  <si>
    <t>Too pointy</t>
  </si>
  <si>
    <t>Cute</t>
  </si>
  <si>
    <t>Seems nice</t>
  </si>
  <si>
    <t>Seems the most realistic</t>
  </si>
  <si>
    <t>Geometrically fits. Appears to fit the squared edge theme of the castle.</t>
  </si>
  <si>
    <t>Most historical maps of the ages were painted. So going off my guess of which gate, I chose the corresponding map.</t>
  </si>
  <si>
    <t xml:space="preserve">Sometimes over time... History becomes jaded by retelling of stories and can become inaccurate retellings. I could be wrong. Won't be the first time
</t>
  </si>
  <si>
    <t xml:space="preserve">It appears from the photos to be round. But I am sticking with my first guess. Wrong or not. </t>
  </si>
  <si>
    <t>Most logical. Some Wagons could not make such sharp turns</t>
  </si>
  <si>
    <t>The places under windows where wood beams would be support a floor</t>
  </si>
  <si>
    <t>Sitting area for someone prominent. Or clergy.</t>
  </si>
  <si>
    <t>Beautiful if it is accurate</t>
  </si>
  <si>
    <t>Very impressive. Even rock foundation is featured</t>
  </si>
  <si>
    <t>Beautiful</t>
  </si>
  <si>
    <t>Amazing</t>
  </si>
  <si>
    <t>Reconstruction is done by historical accuracy.</t>
  </si>
  <si>
    <t>The near side of the tower looks along the closer wall as well as the area near the gate.</t>
  </si>
  <si>
    <t>It is easier for an archer to loose an arrow to the left of his position than to the right.</t>
  </si>
  <si>
    <t>The shadows show progressive darkening with no distinct verticle line indicating a.rounded shape. I suggest, however that it could also have been D-shaped.</t>
  </si>
  <si>
    <t>A sharp turn will slow down an enemy advance. Also, the gate being on that side allows guards in the tower to look along the longer wall to see enemy sappers and ladders.</t>
  </si>
  <si>
    <t>Seeing a medieval painting where the gate looks different., An archaeological excavation that found remains of something different., Ground penetrating radar scan of the area.</t>
  </si>
  <si>
    <t>The height and steepness of the terrain would make defensive works unnecessary. An enclosed porch would allow for an few archers, if needed.</t>
  </si>
  <si>
    <t>Garderobe</t>
  </si>
  <si>
    <t xml:space="preserve">It is not entirely unreasonable, but there is little offensive ability. This would imply that the denizens relied solely on the walls to protect them. </t>
  </si>
  <si>
    <t>There is still no emplacements for defensive weapons along this entire area. It is possible that wooden walkways existed outside the tops of the walls, but there would be stonework showing that, if the walls are preserved.</t>
  </si>
  <si>
    <t>From here I can see that there are places where weaponry can be placed. The angle of the image makes the difference.</t>
  </si>
  <si>
    <t>The house itself looks like a good reconstruction. My previous objections were because of the blank spots. There is little offensive capability to the entire construction, and a large blind spot where that building stands.</t>
  </si>
  <si>
    <t>Line drawings tend to show more detail.</t>
  </si>
  <si>
    <t>Associate's in Applied Science</t>
  </si>
  <si>
    <t>I have been a mem her of the Society for Creative Anachronisms, Inc since 1981, and have tried to understand castle construction for almost as long.</t>
  </si>
  <si>
    <t>European Christian preference for right-handed people.</t>
  </si>
  <si>
    <t>Matches previous choice...</t>
  </si>
  <si>
    <t>2 of 3</t>
  </si>
  <si>
    <t>Better defense.</t>
  </si>
  <si>
    <t>Defense most common need, wood most common material in corbels.</t>
  </si>
  <si>
    <t>Solar?</t>
  </si>
  <si>
    <t>Possible.</t>
  </si>
  <si>
    <t>Picturesque</t>
  </si>
  <si>
    <t>Pretty.</t>
  </si>
  <si>
    <t>Ok. Not exiting.</t>
  </si>
  <si>
    <t>Windows. Can't see any on reproduction. If they're just invisible, answer changes to reproduction.</t>
  </si>
  <si>
    <t>Production of replica historic clothing.</t>
  </si>
  <si>
    <t xml:space="preserve"> No othe buildings were round</t>
  </si>
  <si>
    <t>The apparent technical accuracy of drafter</t>
  </si>
  <si>
    <t>Shading indicates a curve</t>
  </si>
  <si>
    <t>Traffic is usually dircted into the centre of a compound. If a gate is breached, directing trafgic along a wall is not a good defensive strategy</t>
  </si>
  <si>
    <t>Artistic licence, Too far away to see properly, View point of artist, esp elevation</t>
  </si>
  <si>
    <t>Apparent floor supports extending out below arched openings. Ground below, not suitable/no evidence od structure extending to ground.</t>
  </si>
  <si>
    <t>Question use for bath - engineering analysis of structure to carry weight of water?
Viewing platform/observation deck. Bed recess?</t>
  </si>
  <si>
    <t>Possible esp including roof structure niches in stonework</t>
  </si>
  <si>
    <t>Possible, less ornate, so depending on its function seems to be more in keeping with the rest of the structures</t>
  </si>
  <si>
    <t>Close representation of Zimmers</t>
  </si>
  <si>
    <t>Probably accurate</t>
  </si>
  <si>
    <t>Builders have been able to physically analyse what previous builders did and would understand why they did what they did and what it led to.</t>
  </si>
  <si>
    <t>History, Tecnology/construction</t>
  </si>
  <si>
    <t xml:space="preserve">Aesthetics. Matches up with castle. </t>
  </si>
  <si>
    <t xml:space="preserve">The map positioning the tower on the right seemed more detailed and, therefore to me, more likely. </t>
  </si>
  <si>
    <t xml:space="preserve">The final image seemed more detailed. </t>
  </si>
  <si>
    <t xml:space="preserve">I imagine that would be a setup for ease of egress. </t>
  </si>
  <si>
    <t xml:space="preserve">Stone seems to be the main building material. Protection of the water supply. </t>
  </si>
  <si>
    <t xml:space="preserve">Storage. </t>
  </si>
  <si>
    <t xml:space="preserve">A bit stylized. </t>
  </si>
  <si>
    <t xml:space="preserve">More realistic and reasonable. </t>
  </si>
  <si>
    <t xml:space="preserve">Close to Zimmer's. </t>
  </si>
  <si>
    <t xml:space="preserve">Could also be accurate. </t>
  </si>
  <si>
    <t xml:space="preserve">Honestly? Overall impression. </t>
  </si>
  <si>
    <t>It resembles the tower at right of the current picture</t>
  </si>
  <si>
    <t>This one is older and it would show more accurately the earlier time period.</t>
  </si>
  <si>
    <t>It would be a mirror of the tower shown in the modern picture.</t>
  </si>
  <si>
    <t xml:space="preserve">It looks absolutely round in the first picture which is the oldest picture. </t>
  </si>
  <si>
    <t xml:space="preserve">The gatehouse appears to watch over the actual road. You wouldn't want traffic going under and therefore thru the tower. This could weaken the tower defense if hidden attackers were to enter through the gatehouse. 
</t>
  </si>
  <si>
    <t>Most people getting a different result., Seeing a medieval painting where the gate looks different., An archaeological excavation that found remains of something different.</t>
  </si>
  <si>
    <t>The surrounding buildings</t>
  </si>
  <si>
    <t>Storage</t>
  </si>
  <si>
    <t>Rather whimsical and fairy tale like</t>
  </si>
  <si>
    <t>Much more accurate</t>
  </si>
  <si>
    <t>Don't think the roofs would be blue. The Tudor style of the small balcony room is rather English.</t>
  </si>
  <si>
    <t xml:space="preserve">Fairly accurate I would say. </t>
  </si>
  <si>
    <t xml:space="preserve">I believe it looks the most accurate for the time period. Zimmer's drawing comes in a close second. </t>
  </si>
  <si>
    <t>American Colonial Numismatics</t>
  </si>
  <si>
    <t xml:space="preserve">Quite a fascinating study. I would be interested in how it comes along. </t>
  </si>
  <si>
    <t>I thought it looked good.</t>
  </si>
  <si>
    <t>I couldn't see the other one clearly.</t>
  </si>
  <si>
    <t>Looks roundish.</t>
  </si>
  <si>
    <t>A fight where person that draws blood from the other is right.</t>
  </si>
  <si>
    <t>I can't tell.</t>
  </si>
  <si>
    <t xml:space="preserve">I can't see much detail.  </t>
  </si>
  <si>
    <t>Looks similar to the scale model</t>
  </si>
  <si>
    <t>Looks 3d and to scale.</t>
  </si>
  <si>
    <t>This was an interesting survey.  I'd like to take more like this.</t>
  </si>
  <si>
    <t>Yes, except for the one where I wrote about determining the winner by a fight.</t>
  </si>
  <si>
    <t xml:space="preserve">It seemed like it was the right fit in size, shape, and access. </t>
  </si>
  <si>
    <t xml:space="preserve">The right probably because I’m right handed. </t>
  </si>
  <si>
    <t xml:space="preserve">After looking at the information provided it looks round to me. </t>
  </si>
  <si>
    <t>That way seems to have more access to the central part of the city.</t>
  </si>
  <si>
    <t xml:space="preserve">I’m really kind of guessing. </t>
  </si>
  <si>
    <t xml:space="preserve">Religious studies and prayer </t>
  </si>
  <si>
    <t xml:space="preserve">It looks a little bit busier than it needs to be. </t>
  </si>
  <si>
    <t>It looks more livable than the previous reconstruction. The dimensions look more accurate.</t>
  </si>
  <si>
    <t xml:space="preserve">It looks very accurate. </t>
  </si>
  <si>
    <t>It looks good but more work is needed.</t>
  </si>
  <si>
    <t>The completeness.</t>
  </si>
  <si>
    <t>I enjoyed your survey.</t>
  </si>
  <si>
    <t>Functionality and keeps with the period architecture</t>
  </si>
  <si>
    <t>Map on right is more specific</t>
  </si>
  <si>
    <t>Architecture standard for the period</t>
  </si>
  <si>
    <t>Diagram lends itself to this being the only potential design</t>
  </si>
  <si>
    <t xml:space="preserve">Wood was typically the most abundant and affordable </t>
  </si>
  <si>
    <t>Water closet</t>
  </si>
  <si>
    <t>Crude but gets the point across</t>
  </si>
  <si>
    <t>Simplistic</t>
  </si>
  <si>
    <t>Artistic craftsmanship</t>
  </si>
  <si>
    <t>Spot on</t>
  </si>
  <si>
    <t>Accuracy</t>
  </si>
  <si>
    <t>I find this questionnaire challenging and thought provoking</t>
  </si>
  <si>
    <t>Most of the other castle buildings were squared off that I saw - it's not an especially large or heavy structure to require rounded walls, and having a tower to the left would mimic common gatehouses today (provided the wagon/carriage drivers of the time sat on the left.)</t>
  </si>
  <si>
    <t>I went with the older image.  Perhaps the tower was rebuilt at some point in between?</t>
  </si>
  <si>
    <t>I'm not sure, but I believe my original logic still holds.  Luxembourg was in a time of invasion and eventual civil war in the period between the two earlier maps.  I feel it is possible that an accident befell the original tower and it was reconstructed to the right.</t>
  </si>
  <si>
    <t>What's circled in the third image actually looks more like part of a bridge and river, with the base of the house just barely in the circle making up the actual wall of the tower.  The other two drawings seem consistent with round towers.</t>
  </si>
  <si>
    <t>Wagons full of goods and hay would be more difficult to navigate through a low gatehouse room than a high gate.  And an enclosed space would be more likely to have a low doorway to keep the weather out with a smaller door.</t>
  </si>
  <si>
    <t>Seeing a medieval painting where the gate looks different., An archaeological excavation that found remains of something different., Other primary source (i.e. Firsthand account of the gate as it existed at the time) or further sociological information (which side of the road are gatehouses typically on?)</t>
  </si>
  <si>
    <t>In the survey it show there's a door, and then it appears there's a set of beams going straight out above that, and a second layer of beams that could meet for a gabled roof</t>
  </si>
  <si>
    <t>a private room for the master of the house to receive private visitors during services.</t>
  </si>
  <si>
    <t>It's much pointier than the extant image would imply</t>
  </si>
  <si>
    <t>It appears to match what has been previously shown.</t>
  </si>
  <si>
    <t>Interesting choice of colors - most castles were whitewashed with lime, and I think the blue should be slate tiles?  The half-round tower on the far left is really interesting.
I like the wattle and daub for the exterior building.</t>
  </si>
  <si>
    <t>Seems plausible?</t>
  </si>
  <si>
    <t>I like the exposed timbers.</t>
  </si>
  <si>
    <t xml:space="preserve">The other towers are square, not round, and the exterior walls being joined are not directly across from each other. The depth of the square tower on the left would move it forward to meet the wall on the right. </t>
  </si>
  <si>
    <t>more logical on the left</t>
  </si>
  <si>
    <t>Same as original: tower on the left makes the exterior wall a straight line.</t>
  </si>
  <si>
    <t xml:space="preserve">It looks rectangular with a round end, but you didn't offer that as a choice. </t>
  </si>
  <si>
    <t>The road to the right does not go directly into the town, but goes around it.</t>
  </si>
  <si>
    <t xml:space="preserve">It's logical </t>
  </si>
  <si>
    <t xml:space="preserve">toilet
</t>
  </si>
  <si>
    <t>Not sure what you are asking.</t>
  </si>
  <si>
    <t>again, not sure what you are asking</t>
  </si>
  <si>
    <t>same as above</t>
  </si>
  <si>
    <t xml:space="preserve">it's real.
</t>
  </si>
  <si>
    <t>finished junior year of college (Geology, and English lit)</t>
  </si>
  <si>
    <t>interested in historical architecture and archaeology</t>
  </si>
  <si>
    <t xml:space="preserve">I would have actually picked the mirror image. The wall on the left appears recessed compared to the right. </t>
  </si>
  <si>
    <t xml:space="preserve">Requires a sharper turn. More defensive. </t>
  </si>
  <si>
    <t xml:space="preserve">I think it’s a better defensive position. </t>
  </si>
  <si>
    <t xml:space="preserve">Very little in the images seems decorative and with the river there, a round tower isn’t needed. </t>
  </si>
  <si>
    <t xml:space="preserve">A road around the town is less efficient. </t>
  </si>
  <si>
    <t xml:space="preserve">It’s no longer there. It’s at the right level to oversee the town. </t>
  </si>
  <si>
    <t xml:space="preserve">Cry room. </t>
  </si>
  <si>
    <t xml:space="preserve">Very plain. I expect there was more detail. Structurally probably close though. </t>
  </si>
  <si>
    <t>More architectural detail, so  closer</t>
  </si>
  <si>
    <t>Plain</t>
  </si>
  <si>
    <t xml:space="preserve">Plain.  Maybe I just have a Disney idea of castles. </t>
  </si>
  <si>
    <t>Detail</t>
  </si>
  <si>
    <t xml:space="preserve">US citizen. </t>
  </si>
  <si>
    <t>Square, because most of the other defensive buildings appear to be square; and because this would create a natural "kill zone", providing enfilading fire from the battlements.</t>
  </si>
  <si>
    <t>The later map seems more methodically laid out, whereas the earlier one seems more artistic.</t>
  </si>
  <si>
    <t>... Because it looks round?</t>
  </si>
  <si>
    <t>As before, it would be a much more defensible layout, as it would force defenders to deal with attacks from two sides, and file them into a narrow killing point if they made it through.</t>
  </si>
  <si>
    <t>Stone because the rest of the building is stone (and it's round); It is too late for the house to require defensive works, and there doesn't seem to be a way to use as a balcony.</t>
  </si>
  <si>
    <t>It could be simply a case of making use of the opportunity for additional space.</t>
  </si>
  <si>
    <t>The perspective seems odd. Almost unreal.</t>
  </si>
  <si>
    <t>This is a good combinaion of perspective, detail, and scale.</t>
  </si>
  <si>
    <t>It's very lovely! Would love to see more of it up close.</t>
  </si>
  <si>
    <t>Honestly, it's too early to tell.</t>
  </si>
  <si>
    <t>A combination of detail and perspective.</t>
  </si>
  <si>
    <t>round towers post gunpowder are harder to reduce with cannon</t>
  </si>
  <si>
    <t>better overview of bridge</t>
  </si>
  <si>
    <t xml:space="preserve">better detail
</t>
  </si>
  <si>
    <t>appears round, bolsters first thought</t>
  </si>
  <si>
    <t>more yseful as a gate</t>
  </si>
  <si>
    <t>lighter. would decay</t>
  </si>
  <si>
    <t>fantasy</t>
  </si>
  <si>
    <t>perspective is off</t>
  </si>
  <si>
    <t>well done</t>
  </si>
  <si>
    <t>awesome</t>
  </si>
  <si>
    <t>most to be learned</t>
  </si>
  <si>
    <t>engineer</t>
  </si>
  <si>
    <t>Square architecture seemed to match with existing and the position was just a guess</t>
  </si>
  <si>
    <t xml:space="preserve">Seemed more logical location </t>
  </si>
  <si>
    <t xml:space="preserve">The older image looked rounder then it seems to grow </t>
  </si>
  <si>
    <t xml:space="preserve">Easier to bring in carts </t>
  </si>
  <si>
    <t xml:space="preserve">Markings on the stone, wood is likely to have been damage, degraded before the stone it leaves behind </t>
  </si>
  <si>
    <t xml:space="preserve">Keeping light sensitive fabrics used in the chapel. </t>
  </si>
  <si>
    <t xml:space="preserve">Looks quite clear seems to have used existing features to mirror across the rest maybe a little too stylised. </t>
  </si>
  <si>
    <t xml:space="preserve">Looks like a realistic artistic impression does not seem styled. </t>
  </si>
  <si>
    <t xml:space="preserve">Not sure about the colours but the style and shape of buildings seems ok. </t>
  </si>
  <si>
    <t xml:space="preserve">Looks good, stone is matched well and from this distance it seems to fit with the ruined elements. </t>
  </si>
  <si>
    <t xml:space="preserve">Gives a good overview of the whole castle is easy to see how buildings were. </t>
  </si>
  <si>
    <t xml:space="preserve">right angle defense makes sense in a town wall - although would depend on whether this is a main route for trade or if defending the entrance was the primary concern. I note no tower to the right so tower to the right to provide flanking fire - if this is 15th-16th century then i assume the wall is defended with firearms rather than bows. Also, on a basic aesthetic level, It looks more interesting.
</t>
  </si>
  <si>
    <t>Second map is a more accurate looking survey - so i trust it more.</t>
  </si>
  <si>
    <t>Shadow on the image - but it could be rectangular with a curved front - as i guessed  earlier.  I want to believe that my earlier guess was right but it looks round on these images.</t>
  </si>
  <si>
    <t>I would guess that route B was the original arrangement.  Best for defence in that it creates an easily defensible area in front of the gate.  I think of Monemvasia where only people and donkeys can get through, but there will be many other examples.  As trade became more important than defence, a new gate is opened to allow carts laden with goods to pass through.</t>
  </si>
  <si>
    <t>It looks like the corbels for oriels on counless other medieval structures - houses, castles and monasteries across Europe. so it was a relatively common feature.  I associate it with architecture in Germany and France where I think that similar structures survive.  I can not think of many surviving timber corbelled structures in Britain - or Scotland where I am from - but I am sure that they existed. Timber becasue it is the obvious structure.  Obviously stone is a possibility but it would leave a scar where the tie stones were removed. Iron not a possibility until the early decades of the 19th century - I would guess from British experience.</t>
  </si>
  <si>
    <t>It could also have been an Oratory - or small personal chapel.  This might have been the reason for displaying the function prominently on the exterior.  A version of this is at Linlithgow Palace in Scotland.  This restored building does not look right to me.  The wall surface would have been covered in lime mortar and lime wash and there would have been shutters - possibly with some glass - in the windows.  That makes me question the look of the timber projection in this image.  Perhaps if you built a projecting oratory on the outside, you would want to celebrate  it - paint it a strong colour, paint a religious painting on it so that it looks like a casket or reliquary.  I doubt that any self-respecting castle builder would have so little pride as to allow rubble stone walls and natural timber to be left exposed.  This image shows a post late C18th or Early C19th Romantic Movement idea of Medieval buildings. That was when our culture learned to appreciate natural materials.  To the medieval mind a castle that looked like this would have been an embarrasment - like being naked in public - or like seeing the human body without its skin.</t>
  </si>
  <si>
    <t>Its an aesthetic response. It look like the early figurative work of Kandinsky. A mix of National Romantic (called Arts and Crafts in Britain) sensibility with a bit of antiquarian knowledge of the building.  As an architect myself, I would not be able to trust the reconstruction because I know (and enjoy) the temptation to make things up for completeness when the evidence is not quite there.  I think it is valuable in giving an impression of a wonderful historic aristocratic residence but I do not think it is an academic work.  Its the sort of fantasy image I used to draw my daughter - not that she was particularly impressed.</t>
  </si>
  <si>
    <t>Its an image based on detailed standing archaeological research.  It is more accurate.  It is a shame that it is not in colour because colour was an important part of architecture - and still is. Zimmer does not understand the lime finish of the walls but understanding has moved on a bit over the last 40 years. Line drawings like this come from an archaeological base - but not this would be an amended 3D point cloud scan leading to augmented reality (if there was enough money in the project). It resists making any imaginative leaps.  If I was working on the building, this image would be useful but I would rather put the Koenig drawing on my wall.</t>
  </si>
  <si>
    <t>I like it.  More people could relate to it than to an archaeological drawing.  I doubt that all the buildings would have been the same colour, or that the corner stones would have been left without limewash - but who knows?</t>
  </si>
  <si>
    <t>I have answered this in the response to the earlier photograph. I was not doing this kind of work in 1979 - I was having wild time at art school - but this is the kind of work that my practice would have done at that time, so I can not be too critical.  With current archaeological techniques and research knowledge I like to think that the result would be a fair bit better now - lime finish, timber projection etc. - but I have to admit that many people, including some conservation professionals, would still think this to be an OK result if it was done now.</t>
  </si>
  <si>
    <t>Partly because is just more fun.  Most people don't understand  drawing - they feel that you need training to look at them.  In a world of Studio Ghibli castles or Game of Thrones a hundred year old drawing of a castle looks a bit boring. The model gives the opportunity to explore the history of the building and imagine yourself in it.  Its the only one that attempts to get the colour right.</t>
  </si>
  <si>
    <t xml:space="preserve">I enjoyed filling this in, as you could probably tell.  I am probably not the intended audience but its very pertinent as I am spending my weekend drawing (colour) reconstructions of Scottish castles. They will probably be more Koenig than  Zimmer. This has helped me be conscious of some of the issues.  I would very much like to hear how this research develops. </t>
  </si>
  <si>
    <t>This is so bizarre - I have no archaeological evidence to work from, and am not an expert in French castles to make even a slightly educated guess. What are we gaining here?</t>
  </si>
  <si>
    <t xml:space="preserve">Because the later map was drawn with measurements and an aim for accuracy, probably similar to Ordnance survey, whereas the other is more schematic </t>
  </si>
  <si>
    <t>Because they show round forms?</t>
  </si>
  <si>
    <t>I feel like I’ve never seen a medieval walled city where a road literally dead ends into a wall, or one where a main entryway run parallel to the wall rather than cutting in toward the centre</t>
  </si>
  <si>
    <t xml:space="preserve">The hoist holes at the top indicate probably a lighter structure like a roof, so an enclosed space rather than open balcony, and I would say decorative/amenity rather than defensive </t>
  </si>
  <si>
    <t>Sorry, the idea of someone building such a structure literally so they could take a bath during church sounds a bit ridiculous. If I had to guess, I suppose it parallels other small private rooms that overlook castle chapels which would allow the lord or other privileged person to observe mass in privacy, perhaps with their own chaplain.</t>
  </si>
  <si>
    <t>I don’t really know enough to have an impression for the rest of the castle complex... for the tower in question and the shape of the porch projection, it looks quite good and would account for the complexity of those joist holes at different levels, but without studying them in detail I couldn’t say</t>
  </si>
  <si>
    <t>It’s certainly simpler than Koenig’s, and although to me it doesn’t account for that complex collection of joist holes (of course, the shape of that porch could have changed at some point, leaving redundant holes), but I would trust it more if it’s the product of a buildings archaeological analysis rather than an artist’s impression. Although.... hasn’t he left out the crow steps on the gable? I would need to go back a page and check</t>
  </si>
  <si>
    <t>Probably based directly on the 1980 drawing, and again no crow steps...</t>
  </si>
  <si>
    <t xml:space="preserve">For me, greatest importance in building restoration is legibility: we have to be able to tell what is original and what is new/conjecture. I would need a better look at the masonry to see if they’ve been honest about the restoration. Otherwise, it seems based on the 1980 drawing again </t>
  </si>
  <si>
    <t xml:space="preserve">A model is always better than physical restoration, which will always have some element of conjecture and will often be irreversible </t>
  </si>
  <si>
    <t>Architecture, History, Cultural Heritage</t>
  </si>
  <si>
    <t>Very interesting survey, thanks for the exercise!</t>
  </si>
  <si>
    <t>The predominance of square towers in the images (and in the reconstitution, assuming it is based on evidence). It also look more defensible. 
The down side is access for larger loads building materials for instance, but I think it would be suffect.</t>
  </si>
  <si>
    <t>Defence the tower has better command of the bridge.</t>
  </si>
  <si>
    <t xml:space="preserve">The roundness seems out of place, even to the other buildings. I am also bios to older sources, not having other information to evaluate on. </t>
  </si>
  <si>
    <t xml:space="preserve">They do look round. </t>
  </si>
  <si>
    <t xml:space="preserve">But I am not sure if the two are mutual exclusive. </t>
  </si>
  <si>
    <t>Artistic licence, I think the middle artist was fouced on the architctoral details, and may have rotated some walls to show the details rather then to place them accuratly on the map.</t>
  </si>
  <si>
    <t>Feels right, and there and a full structure would have had effect on the stonework, and rock below.</t>
  </si>
  <si>
    <t xml:space="preserve">Is seems reasonable. </t>
  </si>
  <si>
    <t>Seems like it is influence by some of the fabulous castles in Germany. It all seems very well lined up.</t>
  </si>
  <si>
    <t xml:space="preserve">I find it more compelling. It seems more organic as if the buildings had been built over time, and in response to the physical situation.
</t>
  </si>
  <si>
    <t xml:space="preserve">It seems more a representation as that it seems good. Clearly it is not photorealistic. </t>
  </si>
  <si>
    <t>It is a different thing, as an (re)added addtion, not a complete model, or drawing.
A bit like if a digital model was rendered onto a photograph.</t>
  </si>
  <si>
    <t xml:space="preserve">Primarily because it has to answer to a higher authority, physics. The drawings nor the model have to deal with the real physical conditions.
</t>
  </si>
  <si>
    <t xml:space="preserve">I am a re-enactor so while my work is not on the list my hobby is. My degree is in Anthropology which in America includes arachnology, and I have done a little bit of field work in historical archaeology. </t>
  </si>
  <si>
    <t>seems to fit with the rest of the architecture</t>
  </si>
  <si>
    <t>seems more precise</t>
  </si>
  <si>
    <t>second picture in particular</t>
  </si>
  <si>
    <t/>
  </si>
  <si>
    <t>prayers?</t>
  </si>
  <si>
    <t>Seems coherent and well detailed. Maybe a bit confusing?</t>
  </si>
  <si>
    <t>good scale and angle, shows the castle in it's entirety very well .</t>
  </si>
  <si>
    <t>More simple but does a good job presenting the site.</t>
  </si>
  <si>
    <t>impressive, though harden to understand where building used to be.</t>
  </si>
  <si>
    <t>More coherent, seems to make sense on how the building would be. good details.</t>
  </si>
  <si>
    <t>Harder for enemy to enter.</t>
  </si>
  <si>
    <t>Harder to maneuver entry.</t>
  </si>
  <si>
    <t>Still think it looks harder to enter.</t>
  </si>
  <si>
    <t>2/3 look round. 3rd is not clear.</t>
  </si>
  <si>
    <t>Not a straight entry.</t>
  </si>
  <si>
    <t>A 3D model that looks very real., A historian writing something different in a book., A reconstruction in a museum that shows a different gate., A drawing that shows a different gate, with an explanation of why they drew it that way., An archaeological excavation that found remains of something different.</t>
  </si>
  <si>
    <t>Needs to be something elevated. Outer windows indicate a porch or defensive platform made of wood that has desenigrated over time.</t>
  </si>
  <si>
    <t>Balcony for servants to attend services</t>
  </si>
  <si>
    <t>It's  lovely?</t>
  </si>
  <si>
    <t>Looks very much like the previous drawing.</t>
  </si>
  <si>
    <t>Very similar to previous two.</t>
  </si>
  <si>
    <t xml:space="preserve">Look authentic </t>
  </si>
  <si>
    <t>Shows complete footprint</t>
  </si>
  <si>
    <t>Very interesting.  Thank you!</t>
  </si>
  <si>
    <t xml:space="preserve">First is a choice between square and round.  It's answered by seeing that all the other buildings are square.  Then there's left vs. right.  It looks like the other buildings are right-justified.  That leaves square tower on right vs. gate in rectangular tower.  Who knows?  Tower on right is more practical for letting traffic through, but the gate in tower is more secure, and more interesting.   Practicality wins, for historical authenticity, though for aesthetics its gate in tower.  </t>
  </si>
  <si>
    <t xml:space="preserve">This could be a trick question, because the old structure could have been torn down between 1778 and 1824.  If there was no evidence of demolition and reconstruction, I'd go with the 19th century map, because the 19th century in general was one of establishing everything as a science, and hence there was an emphasis on scrupulous accuracy.  The 1778 map looks like an artist's interpretation of the town, the 1824 looks like a survey done with instruments and assorted measurement gizmos. </t>
  </si>
  <si>
    <t>The first two pictures show it distinctly round.  The last is just a ruin with what looks like a rectangular sidewalk or wall built around it.</t>
  </si>
  <si>
    <t>A is more practical.</t>
  </si>
  <si>
    <t>Different vantage point/perspective</t>
  </si>
  <si>
    <t xml:space="preserve">A defensive stucture used in peacetime as a porch.  </t>
  </si>
  <si>
    <t>It's obvious that there's something there, and a doorway is leading to it.  Wood would rot and it would go away.  The number and beefiness of the rectangular cutouts for supposed supports would indicate a pretty robust type of structure, which the military demands.</t>
  </si>
  <si>
    <t>It still might be useful to shoot an occasional arrow at besiegers from the small windows.  Or snipers in later conflicts, possibly leading to it getting blown away?  A panzerfaust would probably light the thing on fire, though at the time inexperienced kids operated them, so...</t>
  </si>
  <si>
    <t xml:space="preserve">It looks like the inspiration for his architecture, the preliminary for a design study.  He meticulously delineated the old one, looked at the patterns, forms, shapes, and whatnot, then applied it to a project in a city somewhere.   No doubt there's a design study for the modern building.  </t>
  </si>
  <si>
    <t>A 3-D meticulous study.</t>
  </si>
  <si>
    <t>Looks like something in a model train layout</t>
  </si>
  <si>
    <t xml:space="preserve">It's reconstructed??  It still looks a little rough. </t>
  </si>
  <si>
    <t>Zimmer's drawing shows it in perspective, in three dimensions, similar to what you'd see in real life</t>
  </si>
  <si>
    <t>random guess</t>
  </si>
  <si>
    <t>The cadastral map seems more accurate in placement (as I would expect from a cadastral map)</t>
  </si>
  <si>
    <t xml:space="preserve">Not much remain of the tower in the 1883 image, so it is hard to tell. But it was clearly drawn as a round tower in the 1800/1845 pictures. </t>
  </si>
  <si>
    <t>The street of A looked like the main street of the city in the documentation ?</t>
  </si>
  <si>
    <t>There is a row of corbel+beam sockets so there was a balcony. Plus two rows of smaller beam sockets above the openings, so the balcony was roofed or enclosed like an oriel. The material is wood as there are beam sockets.</t>
  </si>
  <si>
    <t>Some kind of small office/work room ?</t>
  </si>
  <si>
    <t>Lots of fancy towers ! Plus the oriel looks like it has two floors which doesn't agree with the beam sockets.</t>
  </si>
  <si>
    <t>More conservative and probably more realistic.</t>
  </si>
  <si>
    <t>Looks almost identical to Zimmer's</t>
  </si>
  <si>
    <t>Looks identical to Zimmer's</t>
  </si>
  <si>
    <t>Zimmer's, scale model and physical reconstruction are ~ identical. The physical reconstruction is limited to créchange house which was better preserved than the rest of the catle, so this part should be accurate.</t>
  </si>
  <si>
    <t>(worked in cultural heritage materials from a physical science background)</t>
  </si>
  <si>
    <t>Fits the gap, easy access though the gate, no so expensive (as a the round variant)</t>
  </si>
  <si>
    <t>Has a shorter bridge span.</t>
  </si>
  <si>
    <t>Because it is the bridge that is in a new place.</t>
  </si>
  <si>
    <t>The drawings shows a round tower.</t>
  </si>
  <si>
    <t>All the trafic to the marketplace could not go alongside the wall.</t>
  </si>
  <si>
    <t>An archaeological excavation that found remains of something different., An exposition on how the city was "used".</t>
  </si>
  <si>
    <t>Only a defensive structure wouls be allowed protruding from the wall. Wood is the cheapest, and the are no remains of stone or iron.</t>
  </si>
  <si>
    <t>Defence! Open the windows and fire at enemies.</t>
  </si>
  <si>
    <t>Romantic. As in a fairy-tale.</t>
  </si>
  <si>
    <t>Precise. Seems to be based on lots of measurements.</t>
  </si>
  <si>
    <t>Informative, but forsaking accuracy for ease of building.</t>
  </si>
  <si>
    <t>Interesting. Cautiousness bordering to fear of making mistakes, and destroying instead of saving.</t>
  </si>
  <si>
    <t>It's the most correct.</t>
  </si>
  <si>
    <t>Civil engineer</t>
  </si>
  <si>
    <t>I'm a history geek, especially interested in the layout of towns and castles.</t>
  </si>
  <si>
    <t>By looking at the original buildings remaining and recreation by style.</t>
  </si>
  <si>
    <t>the cadastral map was surveyed, the earlier map was rule-of-thumb attributed</t>
  </si>
  <si>
    <t>the images indicate a round tower plainly.</t>
  </si>
  <si>
    <t>by visiting other castle structures in Europe such as Marksburg and Mount St. Michel that limit entry by creating a chokepoint and pivot</t>
  </si>
  <si>
    <t>experience with other similar structures and induction</t>
  </si>
  <si>
    <t>the explanation above, a gentry room for Mass such as existed at the Saint Chapelle or Kaiserburg, as a guard post, or any/all of these uses.</t>
  </si>
  <si>
    <t>fairly likely, based on the limited visual evidence presented.  Further study would be required to come to more than a surface inpression.</t>
  </si>
  <si>
    <t xml:space="preserve">also likely, based on the evidence.  </t>
  </si>
  <si>
    <t>Plausible, but again, only based on the evidence presented</t>
  </si>
  <si>
    <t>what is rebuilt seems likely to be accurate, but again... the evidence is taken on faith.</t>
  </si>
  <si>
    <t>it is the best overall representation of the overall plan and elevation of the site presented based on the evidence here.  The actilual site, as shown is likely to be best in fact, but is only a partial view of the overall site.</t>
  </si>
  <si>
    <t>Because there seems to be a building out behind on the right side of the opening which would mean that a tower is logical on that side and not on the other, so the gateway doesn't virtually open onto to a building, and a square side tower seems more plausibly in keeping with things. A gate tower seems unlikely because it seems to point/lead alongside the wall rather than through it</t>
  </si>
  <si>
    <t xml:space="preserve">I think as the later map is for official purposes, it is more likely to be accurate than the earlier one which might be more figurative so it would look better or as a result of secondhand information </t>
  </si>
  <si>
    <t>The earlier two look as though they have no corners, and while the 1883 one shows multiple corners fairly clearly, it is only low-level walls and they might have been adapted to the needs of the building next to it</t>
  </si>
  <si>
    <t xml:space="preserve">I think it would make more sense rather than turning. But it would depend on the relation of this point to the castle and the routes onward from here to there. Because frequently that means that the less-logical route for ordinary people is ignored in favour of either the convenience of the lord/castle occupier, or sometimes the opposite, to make a sufficiently imposing approach. Unless Luxembourgish castle and town design was more logical than British ones (which are what I know about, and not even fully those because they're hugely varied) </t>
  </si>
  <si>
    <t>A 3D model that looks very real., A historian writing something different in a book., A reconstruction in a museum that shows a different gate., A drawing that shows a different gate, with an explanation of why they drew it that way., Seeing a medieval painting where the gate looks different., An archaeological excavation that found remains of something different.</t>
  </si>
  <si>
    <t>I don't think you would or could put a large room there with nothing underneath it and so few corbels. I also don't think it's a defensive structure, not unless I'm hugely miscalculating the defensive significance of that as an approach by attackers. That means it's either a balcony or a porch/oriel and I think since there are post holes above the door and other opening, unless they're for the other side of the wall (which they could be), I think it's probably an enclosed structure, so a porch or oriel, and made of wood because of the post holes and corbels.</t>
  </si>
  <si>
    <t>As a simple private gallery for the chapel to allow women (if the idea of 'churching' and the uncleanliness of women around childbirth was observed in Luxembourg) and/or other people who couldn't, due to infirmity, or didn't wish to attend services in the chapel. Possibly the family, to avoid them having to mix with their household and servants, there are many structures for a similar purpose in castle chapels in Britain. However, that might not be applicable to Luxembourg at all, or because the chapel may have been a private family one even within the manor house in the castle, or else Luxembourgish noble families didn't think that way. The idea of a bathing chamber with such a feature/amenity seems unlikely to me, particularly as, if the room is too exposed for a living area, surely that's as true, if not more so for a bathing area where you would be undressed. Not to mention the hazards of spilled water potentially compromising the floorboards. However, it is so unlikely to me that I can only conclude it is plausible and may even have been common (in the area or even to all of Luxembourg and a broader geographical area) to have a bathing chamber where you could hear religious services as you bathed, because I don't know why you would conclude something like that rather than the, what seems to me at least, simpler explanation, given the missing physical evidence, unless you had other compelling evidence of the purpose of this structure specifically or similar such structures at other locations.</t>
  </si>
  <si>
    <t>Seems a little bit fanciful, and kind of like an idealised (late) medieval castle in a fairytale variety, possibly influenced by then-contemporary or -recent architectural trends (Romanesque, Gothic revival etc, including the very fairytale castles like Neuschwanstein), what with the turrets, stepped gable roof edges on the Créchange House and the building(s) beyond, as well as the steep-pitched pointed roofs. However, for all I know there really were castles like that, (legitimately fairytale-ish medieval castles) in Luxembourg as surely not all of them throughout Europe are recreations. Still they might be, I wouldn't know for sure. Also the projecting structure addressed previously is much larger and more elaborate. It's also pretty difficult to judge it all accurately because of the view used, everything's all on top of each other with not much perspective.</t>
  </si>
  <si>
    <t>It is simpler, which makes it, to me, more plausible. It also depicts the outcrop the castle sits on more accurately than Koenig's drawing which makes me think there's a fair chance the castle recreation is more accurate too. I think I would have to know more about Larochette Castle and Luxembourgish castles as a whole to fully judge the accuracy of things, for instance all the buildings being concentrated at one end and that large open area, however that does seem plausible because of the concept of a castle's bailey, an area for activity where people and/or animals could be kept and protected if necessary or perhaps temporary buildings for things (explanation because I don't know how standard the word is). It is interesting to have that larger view too</t>
  </si>
  <si>
    <t>It's hard to judge the accuracy of the model without a date because I don't know what evidence the model maker was working from. I note that the scale model and the physical reconstruction of Créchange House have the same broad straight chimneys(?), unlike either drawing, which suggests there is some relation between the two but in which way I don't know. I note that the projecting structure is made to represent what looks like half-timbering(wattle and daub?) which none of the others are with the possible exception of Zimmer's but the difference between the model and the reconstruction might be the lack of expertise or for safety in making the real projecting bit that way. The colours are simplified from reality but that is probably for the ease of the model maker. Alternatively it may actually have been stone or plastering to that uniform colour, that's not unknown</t>
  </si>
  <si>
    <t xml:space="preserve">Resembles the model but obviously the model could've been made after it. I'm sure it was done with the best research and skills at the time but there could have been further steps in the field since then. The projecting structure is solid wood but that could be the actual historical reality or else an alternative for reasons of safety or lack of expertise as I said above </t>
  </si>
  <si>
    <t>Probably the latest, would have hopefully involved much thorough research to accurately reconstruct and represent part of the castle for visitors including maybe some rethinks where research didn't match up with the reality of reconstruction</t>
  </si>
  <si>
    <t xml:space="preserve">I dont see the need for a tower if you can have a solid gatehouse that might also allow for extra fortifications. Sharp edges informed by photo above. </t>
  </si>
  <si>
    <t xml:space="preserve">The second map seems a lot more detailed. Then again, maybe both were correct for their given time? </t>
  </si>
  <si>
    <t>I have no idea what I am looking at in pic 3 nur the others seen to clearly show a round(ed) structure.</t>
  </si>
  <si>
    <t>I did not. I very mich assume there was a "road" next to the wall but think the main road would lead to the centre.</t>
  </si>
  <si>
    <t>A 3D model that looks very real., A reconstruction in a museum that shows a different gate., An archaeological excavation that found remains of something different.</t>
  </si>
  <si>
    <t>First I am not sure if anything was attached, but a balcony would suit the view I suppose. Wood because there is no trace left (as with the roof), but I am very much not sure.</t>
  </si>
  <si>
    <t xml:space="preserve">A loo with a view is a nice idea :). I would use it as a reading room or similar with easy natural lighting. </t>
  </si>
  <si>
    <t>Artistic freedom, looking for essence rather than detail. Scale is questonable.</t>
  </si>
  <si>
    <t xml:space="preserve">Very much the opposite to the above. </t>
  </si>
  <si>
    <t>Scale models may miss nuances but allow me to "get it".</t>
  </si>
  <si>
    <t xml:space="preserve">Impressive effort and given the expertise of researchers and builders I assume it to be the most accurate. On its own it may be too much for me to understand the structute by walking through it. Would be great in tandem with the model above. </t>
  </si>
  <si>
    <t>As I said above, the model does trigger my way of understanding smth the best.</t>
  </si>
  <si>
    <t>History, Anthropology</t>
  </si>
  <si>
    <t>Most of my "knowledge" in this regard stems from video games (e.g. kingdom come deliverance as a current example).</t>
  </si>
  <si>
    <t>Prevent direct entry</t>
  </si>
  <si>
    <t>Room in front of the gatehouse</t>
  </si>
  <si>
    <t>That's what it looks like</t>
  </si>
  <si>
    <t>I would avoid having a straight entry through a defense wall</t>
  </si>
  <si>
    <t>There appears to be a door; wood would be possible to hang and would disappear over time</t>
  </si>
  <si>
    <t>spying</t>
  </si>
  <si>
    <t>It lookd plausible</t>
  </si>
  <si>
    <t>Also plausible</t>
  </si>
  <si>
    <t>It tracks the Zimmer drawing</t>
  </si>
  <si>
    <t>Authentic</t>
  </si>
  <si>
    <t>The windows</t>
  </si>
  <si>
    <t>Based on the corridor it makes sense that the gate is in that position. With the french name for the town, I felt that a soft, round turret would be used.</t>
  </si>
  <si>
    <t>The right side map appears to be much more detailed and to scale which seems more reliable overall.</t>
  </si>
  <si>
    <t>The images appear clearly round to me.</t>
  </si>
  <si>
    <t>If the entire goal was to control and severely limit entry, then B would make sense. However, if the goal is to control entry but allow for easy commerce, including trade wagons and/or caravans, then A makes much more sense.</t>
  </si>
  <si>
    <t>The recesses that would have been used to support the wooden beams appear to be wide to accommodate a balcony. There is a lot of visual evidence of wood use, and iron was much heavier and expensive so a wooden balcony structure makes the most sense.</t>
  </si>
  <si>
    <t>Convalescence while being close to nature. A sitting/viewing room to look out over the lands and/or farms.</t>
  </si>
  <si>
    <t>Nice, probably some accuracy and some artistic license. Overall, I think this rendering is to sharp, too many corners, squares, and hard angles for what the actual castle probably looked like.</t>
  </si>
  <si>
    <t>Probably much more accurate. We over-fantasize castles. We need to remember that they were functional buildings that were purpose-built. While they sometimes had fanciful flare, this was less common.</t>
  </si>
  <si>
    <t>Looks pretty reasonable.</t>
  </si>
  <si>
    <t>From what I can see, it is looking reasonably accurate.</t>
  </si>
  <si>
    <t>This is reconstruction based on the physical remains and the physical evidence. The physical remains will not allow for many of the creative ideas that do not fit the remaining structure.</t>
  </si>
  <si>
    <t>I very much enjoyed this. It was presented in a way that allowed me to feel that my ideas and opinions mattered even though I am not very learned in history or architecture.</t>
  </si>
  <si>
    <t xml:space="preserve">Based on this gates relationship to the rest of the town, it seems like it would be a guard gate? So not having an entry straight on with the rest of the structure, but rather a more defensible side entry. </t>
  </si>
  <si>
    <t>I believe it could have been both? But perhaps the previous left tower crumbled/wasn't built properly at first so was then rebuilt on the right side.</t>
  </si>
  <si>
    <t>I believe the gatehouse was originally a side structure with wall appearing complete on the side, which would mean the tower was likely rectangular to allow for a defensible corridor as the gatehouse</t>
  </si>
  <si>
    <t>Seems for a medieval french castle that this would be more typical of an original, labrynthian style defense, though maybe both? Maybe to the right was an original layout, and if I'm right, when the original left tower fell, then the design completely changed to be head on. Which makes sense since the buildings are spaced to allow for commerce and travel.</t>
  </si>
  <si>
    <t>Seeing a medieval painting where the gate looks different., An archaeological excavation that found remains of something different., A history overview of the archealogical site to see if there weren't gates on both sides with different designs at different points in time</t>
  </si>
  <si>
    <t>Architectural license, or intent to build something that was never built</t>
  </si>
  <si>
    <t>N/A</t>
  </si>
  <si>
    <t>It doesn't look like there is enough of any other structure supports remaining to say there was definitely more to the structure, only that more was intended to be built.</t>
  </si>
  <si>
    <t>Confession?</t>
  </si>
  <si>
    <t>Fanciful and carrying an air of magic</t>
  </si>
  <si>
    <t>More concrete and practical</t>
  </si>
  <si>
    <t>Village-esque and built around commerce, but not extra defenses other than the natural river and rock</t>
  </si>
  <si>
    <t>It is almost a combination of Zimmer's and the scale model</t>
  </si>
  <si>
    <t xml:space="preserve">Layout and lines seem fully comprehensible in one image and the image seems to encapsulate a grander scheme of the castle and landscape which may explain choices for how things were drawn or recreated in key parts of the castle (main house, gates, and towers) the others seem to draw on fancy rather than entirely on logical progression </t>
  </si>
  <si>
    <t>Associates of Arts</t>
  </si>
  <si>
    <t xml:space="preserve">Cultural Heritage, Literary History </t>
  </si>
  <si>
    <t>The house to the right means that a tower to the left would have more space, better viewpoints. And a square shape matches the shape of the reconstructed house from the castle. Though, given that 4/6 options have towers to the right, I suspect that the tower was on the right.</t>
  </si>
  <si>
    <t>I compared the relative locations of the other buildings (especially the row of 4 houses labelled- I think- 226,223,223,222 in the 1824 map) and the road alignments in the two maps, and deduced that the road probably went through the gatehouse, leaving the bridge shown on the 1824 map to be, perhaps, just a footbridge.</t>
  </si>
  <si>
    <t>I want it to be on the left. But, the leading questions in this quiz, the 2 more recent maps, all seem to point to it on the right.</t>
  </si>
  <si>
    <t xml:space="preserve">2/3 of the images show a rounded tower, and these were the oldest ones. </t>
  </si>
  <si>
    <t>The oblong image of the gate tower in the previous page, plus the fact that it makes sense from a security point of view to have the road go through the tower, rather than bypassing it and going straight through the wall.</t>
  </si>
  <si>
    <t>The sockets suggest a wooden structure, but as for what it was, I don't know enough and an oriel is just a wild guess.</t>
  </si>
  <si>
    <t>storing priest vestaments away from varments? The latrine?</t>
  </si>
  <si>
    <t xml:space="preserve">Zimmer is a technical draftsperson, not an artist. </t>
  </si>
  <si>
    <t>I like it</t>
  </si>
  <si>
    <t>I believe it to be a fair representation of the original</t>
  </si>
  <si>
    <t>It's the prettiest. I know it's probably the least accurate, but "best" to me means "I like it the best"</t>
  </si>
  <si>
    <t>Civil Engineering</t>
  </si>
  <si>
    <t>Square, because the building style of the castle is similar, and on the right, because it makes sense for a defending structure to be on that side.</t>
  </si>
  <si>
    <t>That map looks like the maker was more accurate about measurements and structures.</t>
  </si>
  <si>
    <t>The pictures show round tower.</t>
  </si>
  <si>
    <t>A sharp turn is not practical for carriages and the like, which would use the gate daily.</t>
  </si>
  <si>
    <t>Would be a weird place for anything else.</t>
  </si>
  <si>
    <t>Meditation, or church seremonies</t>
  </si>
  <si>
    <t>Disney-like</t>
  </si>
  <si>
    <t>Plausible</t>
  </si>
  <si>
    <t>A good model, but not sure why the stonework on the building in the left us different than in the previous reconstructions. So I'm a bit sceptical.</t>
  </si>
  <si>
    <t>Simplified</t>
  </si>
  <si>
    <t>Although published after the physical reconstruction gas been built, it was probably drawn before it and is not inflyenced by the addition of the physical reconstruction. The source is known, and therefore I trust it more than the anonymous scale model, although their depictions of the reconstruction are very similar.</t>
  </si>
  <si>
    <t>I have an interest and previous partial part time studies in archaeology, so my answers might be influenced by that.</t>
  </si>
  <si>
    <t>It looks like it fits better into the wall</t>
  </si>
  <si>
    <t>It looks more precise</t>
  </si>
  <si>
    <t>The first two are round and less ruinef</t>
  </si>
  <si>
    <t>Makes it harder to invade!</t>
  </si>
  <si>
    <t>Visible corbels for wood, possible roof above?</t>
  </si>
  <si>
    <t>A solar or anything that needed better light</t>
  </si>
  <si>
    <t>Looks very precise but possibly a little too neat</t>
  </si>
  <si>
    <t>More detailed and seems more valid, somehow</t>
  </si>
  <si>
    <t>Cool!</t>
  </si>
  <si>
    <t xml:space="preserve">I want to hang it on my wall </t>
  </si>
  <si>
    <t>Looks like it fits with the surrounding buildings.</t>
  </si>
  <si>
    <t>The right gives a larger line of sight on the road leading into town which would have been very important to defending the town.</t>
  </si>
  <si>
    <t>It looks rounded.</t>
  </si>
  <si>
    <t>No opening in the pictures.</t>
  </si>
  <si>
    <t>Corbels and sockets.</t>
  </si>
  <si>
    <t>Sauna</t>
  </si>
  <si>
    <t>Nice drawing by not quite right.</t>
  </si>
  <si>
    <t>Much better than Koenig's drawing.</t>
  </si>
  <si>
    <t>Looks like a scale model of Zimmer</t>
  </si>
  <si>
    <t>Based on Zimmer's drawings.</t>
  </si>
  <si>
    <t>Takes into account existing physical evidence and looks to be the basis for the scale model and actual reconstruction.</t>
  </si>
  <si>
    <t>Fitted visually with remaining architecture</t>
  </si>
  <si>
    <t>Appears round in 1800 image</t>
  </si>
  <si>
    <t xml:space="preserve">Easier to manoeuvre </t>
  </si>
  <si>
    <t>I haven’t seen many balconies of this size, so I would guess something enclosed, but not large or stone because of the weight.</t>
  </si>
  <si>
    <t>If it weren’t for the chapel, my first guess would be a toilet! Perhaps a vestry area where things could be washed and the water emptied easily.</t>
  </si>
  <si>
    <t>Maybe a little too suspiciously pretty.</t>
  </si>
  <si>
    <t>Looks more plausible.</t>
  </si>
  <si>
    <t>Colours seem way off, but otherwise OK.</t>
  </si>
  <si>
    <t>I could believe this.</t>
  </si>
  <si>
    <t>I’m not confident in this, but I imagine a more recent reconstruction would have more data to go by.</t>
  </si>
  <si>
    <t>None of the above, Philosophy</t>
  </si>
  <si>
    <t xml:space="preserve">Seems to fit the style of remaining buildings and protective </t>
  </si>
  <si>
    <t>Just seems more topographical and surveyed</t>
  </si>
  <si>
    <t>The visuals swayed my opinion</t>
  </si>
  <si>
    <t xml:space="preserve"> Isotopes would likely be headed that direction to the trade area</t>
  </si>
  <si>
    <t>A historian writing something different in a book., A drawing that shows a different gate, with an explanation of why they drew it that way., Seeing a medieval painting where the gate looks different.</t>
  </si>
  <si>
    <t>It’s high so has natural defences, housed water supply and probably served one of the family owners as living area</t>
  </si>
  <si>
    <t>Hiding</t>
  </si>
  <si>
    <t xml:space="preserve">Could be fairly accurate </t>
  </si>
  <si>
    <t>Doesn’t take in the land before the buildings but good</t>
  </si>
  <si>
    <t>It’s close to Zimmer’s</t>
  </si>
  <si>
    <t>I think working on the original buildings tells the best story of what was</t>
  </si>
  <si>
    <t>Interesting quiz - good learning experience</t>
  </si>
  <si>
    <t>The rest of the buildings look more square than circular and from somewhere in my mind I think that round towers a later innovation than the 12th century (No idea if they would still be present in the 16th though)</t>
  </si>
  <si>
    <t>The image on the right appears a little less stylised to my eye and is therefore probably slightly more likely to be accurate.</t>
  </si>
  <si>
    <t>The second image is the most clear and it looks round to my eye.</t>
  </si>
  <si>
    <t>Total guesswork. A makes more sense as a route to bring goods into the city but B might make more sense from a defensive point of view. Which was more important to the creators?</t>
  </si>
  <si>
    <t>Guesswork based on the positioning of the doorway in the gable wall that appears to open onto posts that may have supported a balcony (or the roof of an oriel I suppose)</t>
  </si>
  <si>
    <t>Elaborate baptism?</t>
  </si>
  <si>
    <t>It seems a little bit too tidy. Not sure why I feel that.</t>
  </si>
  <si>
    <t>Seems slightly more plausible but there is possibly too much space inside the walls that hasn't been built on? I guess this could be used for farming?</t>
  </si>
  <si>
    <t xml:space="preserve">Looks reasonably accurate in terms of the silhouette. </t>
  </si>
  <si>
    <t>Looks plausible.</t>
  </si>
  <si>
    <t>Just my instinct.</t>
  </si>
  <si>
    <t>All of the buildings as well as the castle were built with rectangular walls. In addition, to walk through the gate tower would offer more protection.</t>
  </si>
  <si>
    <t>I believe an earlier map would be more accurate. The later map may show a later building built many years after.</t>
  </si>
  <si>
    <t>Mistakes from later maps can be repeated.</t>
  </si>
  <si>
    <t>The drawings give the impression of it being round.</t>
  </si>
  <si>
    <t>I still believe that making traffic go through the gatehouse, they would have more control over who comes and goes.</t>
  </si>
  <si>
    <t>The wood would have disintegrated by now. Nothing is left of it.</t>
  </si>
  <si>
    <t>Maybe a quiet area for the owner to be alone?</t>
  </si>
  <si>
    <t>Overall, it's okay. But it may be too "grand".</t>
  </si>
  <si>
    <t xml:space="preserve">Much closer to what it may have truly looked like. </t>
  </si>
  <si>
    <t>It reminds me of the drawing by Zimmer.</t>
  </si>
  <si>
    <t>Being there and working with the actual ruins would make this the most accurate.</t>
  </si>
  <si>
    <t>Again, being there, using the actual footprints of the buildings, comparing them to other structures in the area, would make it most accurate.</t>
  </si>
  <si>
    <t>This was fascinating. Thank you for letting me participate.</t>
  </si>
  <si>
    <t>Seems most architecturally correct for the period</t>
  </si>
  <si>
    <t>Seems the most plausible due to the roadway placement</t>
  </si>
  <si>
    <t>The straight foundation and the round one just doesn't fit the time period</t>
  </si>
  <si>
    <t>Seems the only logical answer</t>
  </si>
  <si>
    <t>A reconstruction in a museum that shows a different gate., A drawing that shows a different gate, with an explanation of why they drew it that way., An archaeological excavation that found remains of something different., Seeing a period correct still standing example</t>
  </si>
  <si>
    <t>Bountiful cost effective resource that can be easily shaped</t>
  </si>
  <si>
    <t>Defense</t>
  </si>
  <si>
    <t>Crude rendition</t>
  </si>
  <si>
    <t>More details lends to accuracy of design</t>
  </si>
  <si>
    <t>Freshman year model building final exam</t>
  </si>
  <si>
    <t>I can see the complexity and finished design</t>
  </si>
  <si>
    <t xml:space="preserve">Architectural restoration </t>
  </si>
  <si>
    <t>You got me on the first quiz, the round was so obvious I thought it had to be rectangular.</t>
  </si>
  <si>
    <t>Looks more right, circular towers seem more common in continental Europe.</t>
  </si>
  <si>
    <t>The map with it on the right looks more official</t>
  </si>
  <si>
    <t>1800 and 1845 images give a round impression bit the structure</t>
  </si>
  <si>
    <t>Most gate houses have the road continuing straight</t>
  </si>
  <si>
    <t>A 3D model that looks very real., A historian writing something different in a book., A reconstruction in a museum that shows a different gate., Seeing a medieval painting where the gate looks different., An archaeological excavation that found remains of something different.</t>
  </si>
  <si>
    <t>Honestly it's a guess</t>
  </si>
  <si>
    <t>Suck room</t>
  </si>
  <si>
    <t>I like it but it's an artistic impression bit an architectural rendering</t>
  </si>
  <si>
    <t>Cute and mostly accurate</t>
  </si>
  <si>
    <t xml:space="preserve">I like the physical architecture </t>
  </si>
  <si>
    <t>Very interesting</t>
  </si>
  <si>
    <t>though I cannot see the left side of the opening in either today's photo or the reconstruction, the windows in the building which would be behind the wall, suggest it was not there. The extant ruined castle strongly suggests the square construction.</t>
  </si>
  <si>
    <t>depending on when the wall was destroyed... I chose the earlier version because the gate house seems more likely to have been still somewhat extant at the time.</t>
  </si>
  <si>
    <t>Same reason I said before: the gate house was probably more extant in the earlier image. Some knowledge of archeology also suggests that while the later maps and technology was developing , it was not yet at as high a standard as today.</t>
  </si>
  <si>
    <t>very difficult decision. there are aspects of the first picture which make deciding whether or not it is square or round difficult. The middle picture seems round, the base at the last picture suggests a curve, but also right angles - which presumably would have been the original base. Interesting to see the tower shorten</t>
  </si>
  <si>
    <t>one of the things that very seldom change is the position of roads. However B also looks promising. Fascinating</t>
  </si>
  <si>
    <t>Artistic licence, the biggest difference is the size and placement of the windows, yet they are always there</t>
  </si>
  <si>
    <t>scaffolding to build the wall, position the stones, create the windows and eves</t>
  </si>
  <si>
    <t>scaffolding is needed to build upward. it needs to be firm</t>
  </si>
  <si>
    <t>ah! only now are the corbels clear. Following mass when one has many duties and paperwork to attend to, privacy</t>
  </si>
  <si>
    <t>I think some of it may be accurate but other parts (I'm suspecting the one furthest from the ground) are more in keeping with 19th century conjectured ideals of castle design</t>
  </si>
  <si>
    <t>This seems more realistic for  castle which burned in the 1500's. Is there evidence for the back wall with arches?</t>
  </si>
  <si>
    <t>Half round towers sliced in half? Why? Very strange</t>
  </si>
  <si>
    <t>interesting. possible</t>
  </si>
  <si>
    <t>I have chosen every one of the above models and rejected each to finally settle on the physical reconstruction. Each poses problems. Each proposes possibilities, and I'm not convinced by any, but the physical one is doing the least alteration.</t>
  </si>
  <si>
    <t>This is fascinating!</t>
  </si>
  <si>
    <t>It looked to fit the picture and looked similar to other features of the castle</t>
  </si>
  <si>
    <t>It is the older source and less likely to be corrupted</t>
  </si>
  <si>
    <t>Based off the oldest source of data</t>
  </si>
  <si>
    <t xml:space="preserve">Other towers in the castle appear rectangular </t>
  </si>
  <si>
    <t>The tower would be situated to defend the gate</t>
  </si>
  <si>
    <t xml:space="preserve">The holes in the wall are for wooden post to support a balcony or defensive structure </t>
  </si>
  <si>
    <t>A privy</t>
  </si>
  <si>
    <t xml:space="preserve">Plausible </t>
  </si>
  <si>
    <t>Meh</t>
  </si>
  <si>
    <t>looks Good. Great to see the site preserved</t>
  </si>
  <si>
    <t>It gives a sense of the whole site</t>
  </si>
  <si>
    <t>Archaeology</t>
  </si>
  <si>
    <t>Better match to castle seen above.</t>
  </si>
  <si>
    <t>Right is awkward access from non bridge direction.</t>
  </si>
  <si>
    <t>More sources.</t>
  </si>
  <si>
    <t>Pictures appear to shove curve in stone.</t>
  </si>
  <si>
    <t>Designed to be less convinient.</t>
  </si>
  <si>
    <t>The size of the slots in the wall.</t>
  </si>
  <si>
    <t>Solarium</t>
  </si>
  <si>
    <t>Roof lines feel off.</t>
  </si>
  <si>
    <t>How high is that far wall?</t>
  </si>
  <si>
    <t>Would it have all those glass (?) windows?</t>
  </si>
  <si>
    <t>Room/balcony should be taller.</t>
  </si>
  <si>
    <t>Less decorative.</t>
  </si>
  <si>
    <t>All the other building are square so a round tower would look odd and I am not sure that an external gate in the tower would be right either.</t>
  </si>
  <si>
    <t>more recent map may be more acurate</t>
  </si>
  <si>
    <t>again more recent map even from an earlier source may be more accurate</t>
  </si>
  <si>
    <t>the later photograph rather than artist drawings appear to show rectangular footings - the round tower in the drawings may be an artists romanticisation of the tower</t>
  </si>
  <si>
    <t>although the logical straight ahead path seems correct the sharp turn would make it more difficult for invaders/attackers to storm and easier to defend from both sides of the wall</t>
  </si>
  <si>
    <t xml:space="preserve">Artistic licence, viewpoints appear slightly different also other features like the tower further along the wall are also different </t>
  </si>
  <si>
    <t xml:space="preserve">The stone supports on the gable end for a floor of some kind but not big enough for an oriel so a balcony of some sort possibly covered judging from the surveyors drawing and made of wood because there is no evidence left  and periodically would probably have been correct
</t>
  </si>
  <si>
    <t xml:space="preserve">a place for the women to worship separately from the men
</t>
  </si>
  <si>
    <t xml:space="preserve">fanciful
</t>
  </si>
  <si>
    <t xml:space="preserve">less fairytale than the previous </t>
  </si>
  <si>
    <t xml:space="preserve">looks to have been made by school children
</t>
  </si>
  <si>
    <t>not bad they have obviously worked from the surveyors impression</t>
  </si>
  <si>
    <t xml:space="preserve">Koenigs drawing was too fanciful  and Zimmer as a surveyor was likely more accurate, the physical reconstruction looks to be based in part at least on the Zimmer drawing </t>
  </si>
  <si>
    <t>retired but degree is in Archaeology and diploma in cultural heritage</t>
  </si>
  <si>
    <t xml:space="preserve">a degree in archaeology obviously doesnt make me an expert but I was glad of the mental exercise </t>
  </si>
  <si>
    <t>Angle turn of road; round is better for defense.</t>
  </si>
  <si>
    <t>Late rmap more accurate?</t>
  </si>
  <si>
    <t>2:1 for round shapes, isn't it?</t>
  </si>
  <si>
    <t>What would be the purpose of the tower for answer A?</t>
  </si>
  <si>
    <t>Supports for beams suggest wooden structure. Both doors would fit the concept of balcony.</t>
  </si>
  <si>
    <t>Toilet. Very exquisit toilet.</t>
  </si>
  <si>
    <t>Looks ok. But defensive structures? It seems you can literally walk into this castle?..</t>
  </si>
  <si>
    <t>Less decorations.</t>
  </si>
  <si>
    <t>Blue roofs? Seriously? :D</t>
  </si>
  <si>
    <t>Looks ok!</t>
  </si>
  <si>
    <t>It is complete and not as castly-decorative (towers and "staircase" walls).</t>
  </si>
  <si>
    <t>to give the town some more iconic images for PR purposes</t>
  </si>
  <si>
    <t>detail</t>
  </si>
  <si>
    <t>my eyeballs</t>
  </si>
  <si>
    <t xml:space="preserve">B seems unlikelily round-about a route. </t>
  </si>
  <si>
    <t>dunno</t>
  </si>
  <si>
    <t>toilets</t>
  </si>
  <si>
    <t>hmm</t>
  </si>
  <si>
    <t>okay</t>
  </si>
  <si>
    <t>seems reasonable</t>
  </si>
  <si>
    <t>nope</t>
  </si>
  <si>
    <t>Right handed archers on crenellated wall can cover Gated entrance . Possibility of Murder Holes above possible double gate , portcullis ..</t>
  </si>
  <si>
    <t xml:space="preserve">Right handed archers . </t>
  </si>
  <si>
    <t xml:space="preserve">All other buildings are constructed squarely . </t>
  </si>
  <si>
    <t xml:space="preserve">Ease of access for Wagons . No sharp turn . But Gate easily closed and barred at night . </t>
  </si>
  <si>
    <t>Change over time, The solar probably updated to give better windows . The 4 Garderobe ? Outlets remain the same in number though . in</t>
  </si>
  <si>
    <t xml:space="preserve">Light construction.  I think these are high status lodgings . </t>
  </si>
  <si>
    <t xml:space="preserve">Garderobe . Washroom perhaps . </t>
  </si>
  <si>
    <t>Fits my theory .</t>
  </si>
  <si>
    <t>Continues to fit my theory of a garderobe and possible washroom</t>
  </si>
  <si>
    <t xml:space="preserve">90 percent correct . </t>
  </si>
  <si>
    <t xml:space="preserve">Not very aesthetically pleasing , considering its high status . </t>
  </si>
  <si>
    <t xml:space="preserve">The sense of Power and Grandeur it projects fom the outside . A wooden hut tacked on the side doesn't do that . </t>
  </si>
  <si>
    <t xml:space="preserve">A lifelong interest in Archaeology ,  History , and the time and resources to travel have sustained that interest.. </t>
  </si>
  <si>
    <t>I see a red structure next to the existing building that looks like it is a gatehouse.</t>
  </si>
  <si>
    <t>There is a step-back in the wall. The wall on the right sticks out further than that in the left. This “notch” would be a logical place for a defensive building.</t>
  </si>
  <si>
    <t>I don’t see building corners on the 1845 image, and there seems to be a rounded base to the tower.</t>
  </si>
  <si>
    <t>Making a sharp turn in the road would not be conducive to trade. Turning a horse and wagon like that would be horribly inefficient.</t>
  </si>
  <si>
    <t>Slots in the wall suggest a cantilevered floor. Considering the terrain, a wooden structure would be the least amount of work.</t>
  </si>
  <si>
    <t>Garderobe and clothing storage.</t>
  </si>
  <si>
    <t>Very light on detail, and an odd perspective.</t>
  </si>
  <si>
    <t>Much better perspective and a much clearer envisioning of the castle’s dimensions.</t>
  </si>
  <si>
    <t>A good representation, it would be nice to know what source was used for it.</t>
  </si>
  <si>
    <t>Just a much better perspective. It puts the castle into context.</t>
  </si>
  <si>
    <t>Well done survey. Made me think.</t>
  </si>
  <si>
    <t>I choose it, because having a large doorway in the main wall itself  is good for maintaining a good flow of traffic and having a round wall provides better protection then a rectangular one.  The reason is, is that a rectangular building has sides which can cause blind spots, a round tower as better scope of view.</t>
  </si>
  <si>
    <t>Because the main road leading to the bridge head left and to have a tower on the left near the river project more onto the road. Mean your going to have to pass the town when your about to get to the bridge.</t>
  </si>
  <si>
    <t xml:space="preserve">I believe the left would of been a better position </t>
  </si>
  <si>
    <t>Because by the look at the sketches, it looks like the tower has no defined corners and so looks more rounded.</t>
  </si>
  <si>
    <t xml:space="preserve">Because the it's the straight path to the heart of the city, while the other way would of lead to what looks like the back of buildings on a dead space leading up to the defences </t>
  </si>
  <si>
    <t xml:space="preserve">Because its been drawn at different angles </t>
  </si>
  <si>
    <t>Because of the layout of the is more fitting for a balcony.</t>
  </si>
  <si>
    <t xml:space="preserve">Bathroom sound plausible </t>
  </si>
  <si>
    <t xml:space="preserve">Nice, but I have some reservations </t>
  </si>
  <si>
    <t xml:space="preserve">I believe this to be more likely if he is a trained architectural surveyor </t>
  </si>
  <si>
    <t>I feel that as a architectural surveyor, he would know how to gather the information and present it in a more plausible way.</t>
  </si>
  <si>
    <t>Stone mason</t>
  </si>
  <si>
    <t>it composes better</t>
  </si>
  <si>
    <t>it's the more detailed map</t>
  </si>
  <si>
    <t>above ground, its remains clearly were round</t>
  </si>
  <si>
    <t>It would be quite unusual to have any other system.</t>
  </si>
  <si>
    <t>experience</t>
  </si>
  <si>
    <t>enjoying the view</t>
  </si>
  <si>
    <t>romantic, and possibly TOO romantic</t>
  </si>
  <si>
    <t>Very bland</t>
  </si>
  <si>
    <t>it is pretty</t>
  </si>
  <si>
    <t>it seems to gloss over some of the more difficult aspects of the evidence</t>
  </si>
  <si>
    <t>it fits the evidence best</t>
  </si>
  <si>
    <t>Fits with other rooflines</t>
  </si>
  <si>
    <t xml:space="preserve">It was my earlier answer. </t>
  </si>
  <si>
    <t>Just opinion</t>
  </si>
  <si>
    <t>Change in photographic technology</t>
  </si>
  <si>
    <t>Looks like corbels for spring a wood structure</t>
  </si>
  <si>
    <t>Too ornate</t>
  </si>
  <si>
    <t>Well done</t>
  </si>
  <si>
    <t>Accurate</t>
  </si>
  <si>
    <t>Looks most accurate to me</t>
  </si>
  <si>
    <t xml:space="preserve">Thanks! </t>
  </si>
  <si>
    <t xml:space="preserve">I chose the square tower because I see mostly rectangular and square forms in the original castle. Placing the tower on the left would provide open lines of sight to gate from castle above and that would be important. </t>
  </si>
  <si>
    <t xml:space="preserve">Because of my previous answer and because  being on the left would seem to halt passage.  It just seems more defensive. </t>
  </si>
  <si>
    <t xml:space="preserve">Because sight lines from castle above would be obstructed if in right. </t>
  </si>
  <si>
    <t xml:space="preserve">The shade and shadow on the building in the first two photos indicate a curved structure. It’s hard to tell what I’m looking at in the third photo from 1883, but the forms look more rectilinear. </t>
  </si>
  <si>
    <t xml:space="preserve">It seems more defensive to have those entering make a turn to slow them down and to provide more defensive views from crenellations at the top of the defensive wall. </t>
  </si>
  <si>
    <t>Stone and wood</t>
  </si>
  <si>
    <t xml:space="preserve">The outer structure would be stone (based on what we see of the rest of the building in the images) and the floors and inner beams would be made of wood based on provided information on structural materials. </t>
  </si>
  <si>
    <t xml:space="preserve">An observation room for defensive purposes looming from above to below because of small openings. </t>
  </si>
  <si>
    <t xml:space="preserve">A little fantasy like and not as defensive looking. </t>
  </si>
  <si>
    <t xml:space="preserve">Realistic because it’s very defensive looking and the scale of the components seems more accurate. </t>
  </si>
  <si>
    <t xml:space="preserve">Very likely. </t>
  </si>
  <si>
    <t xml:space="preserve">Seems partly correct, but theres something about it that seems off or inaccurate in the added room on the gable wall. It seems dumb. </t>
  </si>
  <si>
    <t xml:space="preserve">The three dimensional characteristics and some color differentiation. </t>
  </si>
  <si>
    <t xml:space="preserve">Thank you for allowing me to participate. </t>
  </si>
  <si>
    <t xml:space="preserve">Symmetry with other structures. </t>
  </si>
  <si>
    <t xml:space="preserve">Proximity of strategic management of entry
</t>
  </si>
  <si>
    <t xml:space="preserve">All evidence shows circular ruins in images provided. </t>
  </si>
  <si>
    <t xml:space="preserve">Seems a defensive position  to use to slow invading forces advance. </t>
  </si>
  <si>
    <t xml:space="preserve">Image evidence </t>
  </si>
  <si>
    <t xml:space="preserve">Baptisms </t>
  </si>
  <si>
    <t xml:space="preserve">Immense and imposing. </t>
  </si>
  <si>
    <t xml:space="preserve">Substantial use of topography.  Geographic orientation. </t>
  </si>
  <si>
    <t xml:space="preserve">Plausible 
</t>
  </si>
  <si>
    <t xml:space="preserve">Scale of construction fits purpose. </t>
  </si>
  <si>
    <t>Ji</t>
  </si>
  <si>
    <t>Square tower matches the other side, to the left and gate in middle fits the road ahead</t>
  </si>
  <si>
    <t xml:space="preserve">The bridge has moved between the two plans, it is not in the same place in relation to the samdbank. so it's possible both plans have the tower in the same place </t>
  </si>
  <si>
    <t>The clearest drawing looks round</t>
  </si>
  <si>
    <t xml:space="preserve">There were no doors in the earlier drawings </t>
  </si>
  <si>
    <t>There's struts sticking out below, but not big enough to hold anything substantial, but also post holes above the doors,so must have been light and slightly covered. couldn't have stuck out too far with just those corbels</t>
  </si>
  <si>
    <t xml:space="preserve">Bigger windows for surveying the town below </t>
  </si>
  <si>
    <t>seems reasonable, haven't looked at other parts of the ruins</t>
  </si>
  <si>
    <t>interesting projection</t>
  </si>
  <si>
    <t>nice to see it in 3D</t>
  </si>
  <si>
    <t xml:space="preserve">Well, they're starting from whats physically there, but once done you've lost the chance to think about it again </t>
  </si>
  <si>
    <t xml:space="preserve">Done when there was probably more historic parts around </t>
  </si>
  <si>
    <t xml:space="preserve">interesting project </t>
  </si>
  <si>
    <t>Line of sight from main castle for location and fittted with other buildings</t>
  </si>
  <si>
    <t>More precisely drawn but looks later - possible both correct and position moved</t>
  </si>
  <si>
    <t>Two images show that</t>
  </si>
  <si>
    <t xml:space="preserve">Fits most medieval walls and gates I have seen </t>
  </si>
  <si>
    <t xml:space="preserve">Looks out from castle - corbels would support lightweight structure </t>
  </si>
  <si>
    <t>Private chapel or prayer</t>
  </si>
  <si>
    <t>Looks plausible and reasonably detailed</t>
  </si>
  <si>
    <t xml:space="preserve">More precise </t>
  </si>
  <si>
    <t>3d makes it more imaginable for a layman</t>
  </si>
  <si>
    <t xml:space="preserve">Useful to see it in real size </t>
  </si>
  <si>
    <t xml:space="preserve">Most detail and apparent precision </t>
  </si>
  <si>
    <t>The other towers visible are square, and it seems odd that the building behind the wall is longer than the wall piece on the right. Seems like it would need something extra, like the tower, to push the gate over.</t>
  </si>
  <si>
    <t xml:space="preserve">The first map looks more reasonable as a place to build a bridge. Judging just by drawn maps is really bad though. </t>
  </si>
  <si>
    <t>It still seems odd to make such a long bridge and one so near that island.</t>
  </si>
  <si>
    <t>It looks round in the 1800s, but the last image seems to show what looks like a square foundation. Could it have been square then rebuild later round? All the other towers in the images are square so round really doesn't seem to fit.</t>
  </si>
  <si>
    <t>More defensive.</t>
  </si>
  <si>
    <t>Part of it seems to be change in perspective, as well as options 2, 3 above.</t>
  </si>
  <si>
    <t>Could be a balcony or a porch.</t>
  </si>
  <si>
    <t xml:space="preserve">Beam slots are visible for a floor coming out below the door opening. There is also evidence of maybe a small roof, but no walls? </t>
  </si>
  <si>
    <t>Private viewing of church service.</t>
  </si>
  <si>
    <t>Looks impressive</t>
  </si>
  <si>
    <t>Seems like a reasonable model</t>
  </si>
  <si>
    <t>It shows more of how the full site probably looked. The onsite work is a close second.</t>
  </si>
  <si>
    <t>Square is easier to build than round</t>
  </si>
  <si>
    <t>Matches my earlier guess</t>
  </si>
  <si>
    <t>Ruins appear to be round</t>
  </si>
  <si>
    <t>Straight entrance can be protected by parapet on wall</t>
  </si>
  <si>
    <t>Door appears to open onto missing balcony. Appears to be constructed of stone</t>
  </si>
  <si>
    <t>Observation</t>
  </si>
  <si>
    <t>Appears to be consistent</t>
  </si>
  <si>
    <t>Quite similar</t>
  </si>
  <si>
    <t>Again, consistent</t>
  </si>
  <si>
    <t>Seems consistent</t>
  </si>
  <si>
    <t>May be artistic license in towers and coloring</t>
  </si>
  <si>
    <t>Very enjoyable</t>
  </si>
  <si>
    <t>the structure on the hill doesn't appear to have the complexity required for a square gatehouse+gate</t>
  </si>
  <si>
    <t>in the older map the tower appears to clear the road better than the newer map</t>
  </si>
  <si>
    <t>this map also includes the outer wall and makes it clearer that the bridge and enclosed wall are not in fact aligned which the previous maps had implied</t>
  </si>
  <si>
    <t>there don't appear to be any straight edges to the tower in the 1800/1845 images, although the foundation in the 1883 image does appear to have straight edges (it may be remains of an earlier structure perhaps)</t>
  </si>
  <si>
    <t>the gatehouse is a strong point - without its defences, a gate in a wall may be more vulnerable.  the road taking a sharp turn may pose issues for cart traffic however</t>
  </si>
  <si>
    <t>it "just has that look", engineering-wise</t>
  </si>
  <si>
    <t>I have no explanation - the offered one seems plausible</t>
  </si>
  <si>
    <t>looks plausible</t>
  </si>
  <si>
    <t>this artist has used a wall construction which is something white over wood (unsure of proper technical term, sorry) - that looks quite difficult to regularly maintain when the rest of the wall is just stone</t>
  </si>
  <si>
    <t>the John Zimmer drawing and physical reconstruction are basically identical - this lends credence to the engineering behind the Zimmer drawing as a functional addition to the building</t>
  </si>
  <si>
    <t>None of the above, Information Technology</t>
  </si>
  <si>
    <t>Looked most defensible</t>
  </si>
  <si>
    <t>line of sight, but I am not good at spatial relations</t>
  </si>
  <si>
    <t>looks round in the pictures</t>
  </si>
  <si>
    <t>you'd want to trap hostile forces against a wall, not lead them into the center of your town.</t>
  </si>
  <si>
    <t xml:space="preserve">Artistic licence, current fashions in architecture </t>
  </si>
  <si>
    <t>Stone seems too heavy. Iron sounds weird. Wood seems light and natural.</t>
  </si>
  <si>
    <t>also looks nice</t>
  </si>
  <si>
    <t>sure, fine</t>
  </si>
  <si>
    <t>They all look more or less the same to me.</t>
  </si>
  <si>
    <t>Easily defensible</t>
  </si>
  <si>
    <t xml:space="preserve">Left sided/handed was traditionally of the devil therefore right was best. </t>
  </si>
  <si>
    <t xml:space="preserve">Images are not too clear, I choose to see a rectangle. </t>
  </si>
  <si>
    <t xml:space="preserve">The sharp turn makes attackers easier to repell. </t>
  </si>
  <si>
    <t xml:space="preserve">Wood easier to canterliever and lighter to construct. </t>
  </si>
  <si>
    <t>Look-out point</t>
  </si>
  <si>
    <t xml:space="preserve">Very Gothic, Germanic. </t>
  </si>
  <si>
    <t xml:space="preserve">More functional fortified house. </t>
  </si>
  <si>
    <t xml:space="preserve">Accurate for the age of the house. </t>
  </si>
  <si>
    <t>Very much like the scale model</t>
  </si>
  <si>
    <t xml:space="preserve">Like the scale model, but using authentic materials. </t>
  </si>
  <si>
    <t xml:space="preserve">Left high school then began to learn what I wanted to learn, I absorbed knowledge as I never managed to do in school. </t>
  </si>
  <si>
    <t>Other towers are square, seems to fit the gaap</t>
  </si>
  <si>
    <t>Seems more accurate, the other is more of a sketch</t>
  </si>
  <si>
    <t>Looks round in the first two, not quite sure what is what in 3rd (but looks square!)</t>
  </si>
  <si>
    <t>More awkward to attack</t>
  </si>
  <si>
    <t>Not sure why you’d have a balcony, lots of castles seem to have had sticky out rooms of wood</t>
  </si>
  <si>
    <t>Small bed?</t>
  </si>
  <si>
    <t>Looks very pretty and romantic</t>
  </si>
  <si>
    <t>More likely to be accurate</t>
  </si>
  <si>
    <t>You wouldn’t get me in a bath there!</t>
  </si>
  <si>
    <t>Actually they’re all pretty similar</t>
  </si>
  <si>
    <t>Seems logical to have the tower on the right, matching the shape of the grey house on the right.</t>
  </si>
  <si>
    <t>This card seems more detailed in the lines, so therefore more reliable.</t>
  </si>
  <si>
    <t>The second picture clearly shows a round shape of the remains of the tower, at least the lower part. (The third picture, however, would rather say rectangular, but there's not much left of the tower there.)</t>
  </si>
  <si>
    <t>Seems more logical to not follow the wall but rather go straight ahead.</t>
  </si>
  <si>
    <t>Too far away to see properly, Bad artist</t>
  </si>
  <si>
    <t>Something that is less strong than stone, because this material has disappeared through time. A balcony sounds logical for the viewpoint, being on the top of the mountain. On the other hand, it would not be very safe perhaps.</t>
  </si>
  <si>
    <t>As a viewing post? Watching the enemy coming from a distance?</t>
  </si>
  <si>
    <t>Beautiful drawing, but not very accurate based on the earlier sources that we saw. Too many towers, obviously. The representation of the Créhange House, for example, looks strange as it is not positioned next to the abyss.</t>
  </si>
  <si>
    <t>Looks much better.</t>
  </si>
  <si>
    <t>Looks fine to me, but the colors are obviously odd.</t>
  </si>
  <si>
    <t>Looks alright, but I wonder about the number of windows and their shape.</t>
  </si>
  <si>
    <t>Most accurately represents the castle as a whole, and comes closest to the shape of the buildings' parts.</t>
  </si>
  <si>
    <t>Nice questionnaire, but ends with a cliffhanger. What do you think is the best representation based on your research?</t>
  </si>
  <si>
    <t xml:space="preserve">It seems to make the most sense </t>
  </si>
  <si>
    <t>Better shooting angles for right handed archers</t>
  </si>
  <si>
    <t xml:space="preserve">With tower on the right, attackers wound have straight access through the gate.  With tower on left, they would have to make a turn to go through gate. </t>
  </si>
  <si>
    <t xml:space="preserve">Artists would have drawn what they saw.  I don’t think multiple artists would have used artistic license to change the shape.  </t>
  </si>
  <si>
    <t xml:space="preserve">The sharp turn is easier to defend. </t>
  </si>
  <si>
    <t xml:space="preserve">It seem to make sense. </t>
  </si>
  <si>
    <t>Privy</t>
  </si>
  <si>
    <t xml:space="preserve">Impressive </t>
  </si>
  <si>
    <t>Beautiful!</t>
  </si>
  <si>
    <t xml:space="preserve">Interesting </t>
  </si>
  <si>
    <t xml:space="preserve">Seems to be most complete </t>
  </si>
  <si>
    <t xml:space="preserve">Looking forward to seeing the finished project.  </t>
  </si>
  <si>
    <t>not sure</t>
  </si>
  <si>
    <t>along river</t>
  </si>
  <si>
    <t>defensive</t>
  </si>
  <si>
    <t>accurate</t>
  </si>
  <si>
    <t>It has the same skyline as the rest of the castle, and the street behind fits nicely in behind the gate.</t>
  </si>
  <si>
    <t>It fits better with the street.</t>
  </si>
  <si>
    <t>It looks more round than rectangular.</t>
  </si>
  <si>
    <t>The few walled cities I have visited have a street straight in from most gates.</t>
  </si>
  <si>
    <t>It is what, to me, makes most sense.</t>
  </si>
  <si>
    <t>a privy</t>
  </si>
  <si>
    <t>Inspired by fairy tales</t>
  </si>
  <si>
    <t>It looks plausible. Nothing too elaborate.</t>
  </si>
  <si>
    <t>The shape is ok but I'm not sure about the materials.</t>
  </si>
  <si>
    <t>Looks like it was made after John Zimmers drawing.</t>
  </si>
  <si>
    <t>It fits in well with the rest of the structure.</t>
  </si>
  <si>
    <t xml:space="preserve">The images of the town show all building with right angles so I would assume they would carry that theme over to the guard house as well. I felt that the guardhouse placed on the left hand side as this would keep form any or the least obstructed  view of the castle. </t>
  </si>
  <si>
    <t xml:space="preserve">Based on the detail of the map this seems to be a more logical/natural placement But it does look that there may have been changes to the wall and or building inbetween the creation of the mpas
</t>
  </si>
  <si>
    <t>The last photo which seems to show more of the base of the tower seems to have corners</t>
  </si>
  <si>
    <t xml:space="preserve">There does not seem to be a reason for the road to run parallel to the wall and this I think would have caused a round about way to the castle. </t>
  </si>
  <si>
    <t xml:space="preserve">The holes in the wall seem to be for support beams. The abundance of windows. </t>
  </si>
  <si>
    <t>Stoarage</t>
  </si>
  <si>
    <t>It seems to have a fairy tale element</t>
  </si>
  <si>
    <t xml:space="preserve">Seems to be more likely close to accurate. </t>
  </si>
  <si>
    <t>Again has a style that seems to be more likely realistic</t>
  </si>
  <si>
    <t>Seems to fit what would be historically acurate</t>
  </si>
  <si>
    <t xml:space="preserve">I just find it more aesthetically pleasing </t>
  </si>
  <si>
    <t xml:space="preserve">Thank you for the opportunity </t>
  </si>
  <si>
    <t xml:space="preserve">No other rounded buildings. First wall appears more forward . </t>
  </si>
  <si>
    <t xml:space="preserve">Appears to close an open area that would be vulnerable </t>
  </si>
  <si>
    <t xml:space="preserve">Aesthetics </t>
  </si>
  <si>
    <t xml:space="preserve">No clear visible corners </t>
  </si>
  <si>
    <t xml:space="preserve">Complete guess </t>
  </si>
  <si>
    <t>Location - the amount of structure that is left p</t>
  </si>
  <si>
    <t xml:space="preserve">Devotions </t>
  </si>
  <si>
    <t xml:space="preserve">Appears complete </t>
  </si>
  <si>
    <t xml:space="preserve">Appear similar to prev drawings </t>
  </si>
  <si>
    <t xml:space="preserve">Prob most accurate </t>
  </si>
  <si>
    <t>Reconstructed on the base of what was remaining of originaln</t>
  </si>
  <si>
    <t xml:space="preserve">Better protection as it is an indirect opening into the fortress. Also its opening faces to the left, duplicating the way tge hilltop fortifications face. Also its shape is tge same as tge ither structures, which I understand is presumed </t>
  </si>
  <si>
    <t xml:space="preserve">I'm assuming these are for travel with wagons. A left gate would be awkward to go around and a right would be easier </t>
  </si>
  <si>
    <t xml:space="preserve">Both. It appears from the ruins it was rectangular with squared corners, but the drawings appear rounded </t>
  </si>
  <si>
    <t xml:space="preserve">Safety. It is much more difficult to maneuver a right turn, making large numbers of a forced entry impossible. A straight entry would pose that risk. A castle entry for protection should not be easy to breach. </t>
  </si>
  <si>
    <t xml:space="preserve">It has since disappeared. I believe it was a wooden hold of some kind not meant for protection but for storing </t>
  </si>
  <si>
    <t xml:space="preserve">A bath is probable </t>
  </si>
  <si>
    <t>Arrests interpretation</t>
  </si>
  <si>
    <t>Again, interpretation. But an architect may better understand why buildings were placed .</t>
  </si>
  <si>
    <t>Interpretation, but well made.</t>
  </si>
  <si>
    <t>Interpretation</t>
  </si>
  <si>
    <t>Understanding of physical structures as opposed to design.</t>
  </si>
  <si>
    <t>Gates of other cities are of this type</t>
  </si>
  <si>
    <t>The second map appears to be more accurate</t>
  </si>
  <si>
    <t>last picture shows an angle</t>
  </si>
  <si>
    <t>most castle gates i know go through a gatehouse</t>
  </si>
  <si>
    <t>if it wasn't wood, where would be traces of the material or some remains on the wall.</t>
  </si>
  <si>
    <t>pretty fairy tale like</t>
  </si>
  <si>
    <t>realistic and probably accurate</t>
  </si>
  <si>
    <t>similar to the one before; on what are the colours based?</t>
  </si>
  <si>
    <t>the wooden porch should maybe be truss (Fachwerk)</t>
  </si>
  <si>
    <t>gives a good impression of the whole place</t>
  </si>
  <si>
    <t>Seems the best fit.</t>
  </si>
  <si>
    <t>It seems the more accurate looking map.</t>
  </si>
  <si>
    <t xml:space="preserve">Road staying straight seems more likely </t>
  </si>
  <si>
    <t>Larger window could be a doorway?</t>
  </si>
  <si>
    <t>Private prayer</t>
  </si>
  <si>
    <t xml:space="preserve">Seems inaccurate </t>
  </si>
  <si>
    <t xml:space="preserve">Looks more accurate </t>
  </si>
  <si>
    <t>Seems about right</t>
  </si>
  <si>
    <t>The perspective used naked it clearer to me.</t>
  </si>
  <si>
    <t xml:space="preserve">Shape of other roofs, and shape of the gap.
</t>
  </si>
  <si>
    <t>The building on the right blocks part of the gap.</t>
  </si>
  <si>
    <t>It seems to fit in better with the rest of the town, and what is shown in the drawings.</t>
  </si>
  <si>
    <t>Sharp turns make no sense when you are dealing with a horse and cart.</t>
  </si>
  <si>
    <t>I don't think a room could be supported that way and a balcony doesn't feel right forvthe time.  Wood to explain why it has disappeared completely.</t>
  </si>
  <si>
    <t>A sick person or heavily pregnant woman could watch the service.</t>
  </si>
  <si>
    <t>Could be okay, but seems a touch fussy.</t>
  </si>
  <si>
    <t>Looks more likely to me, as it seems more consistent.</t>
  </si>
  <si>
    <t>Not likely to have used tudor type wood work.</t>
  </si>
  <si>
    <t>I like it. it fits in pretty well.</t>
  </si>
  <si>
    <t>It looks right.  And the hope that good research was done before it was built.</t>
  </si>
  <si>
    <t>Looks appropriate for the structure</t>
  </si>
  <si>
    <t>Seems acurate</t>
  </si>
  <si>
    <t>rectangular tower shown</t>
  </si>
  <si>
    <t>A wall in black appears on map</t>
  </si>
  <si>
    <t>materials available</t>
  </si>
  <si>
    <t>Built with Lego parts</t>
  </si>
  <si>
    <t xml:space="preserve">more accurate </t>
  </si>
  <si>
    <t>possible</t>
  </si>
  <si>
    <t>Can only see one viewpont</t>
  </si>
  <si>
    <t>seems accurate</t>
  </si>
  <si>
    <t xml:space="preserve">Associates Degree Nursing </t>
  </si>
  <si>
    <t xml:space="preserve">interesting </t>
  </si>
  <si>
    <t>A tower behind the main building looks round</t>
  </si>
  <si>
    <t>It fitted better with the water.</t>
  </si>
  <si>
    <t>Because two things give evidence over one for the other.</t>
  </si>
  <si>
    <t>They look round...</t>
  </si>
  <si>
    <t>It felt right</t>
  </si>
  <si>
    <t>A 3D model that looks very real., A historian writing something different in a book., Seeing a medieval painting where the gate looks different., An archaeological excavation that found remains of something different.</t>
  </si>
  <si>
    <t>Wood for the base and stone for the walls</t>
  </si>
  <si>
    <t>The rest of the building is this, I think?</t>
  </si>
  <si>
    <t>Shooting out of</t>
  </si>
  <si>
    <t>I guess it works</t>
  </si>
  <si>
    <t>Also works</t>
  </si>
  <si>
    <t>Why is it blue?</t>
  </si>
  <si>
    <t>It doesnt feel like it fits to me.</t>
  </si>
  <si>
    <t>More windows</t>
  </si>
  <si>
    <t>Teaching</t>
  </si>
  <si>
    <t>I did my best to answer seriously, I tried to put something for every answer, but I didnt elaborate if I had nothing else to say.</t>
  </si>
  <si>
    <t>It evens out the design.</t>
  </si>
  <si>
    <t xml:space="preserve">same answer as before </t>
  </si>
  <si>
    <t xml:space="preserve">Design </t>
  </si>
  <si>
    <t xml:space="preserve">the 1883 photo looks like the ruins are rectangle. </t>
  </si>
  <si>
    <t>Easier traffic flow.</t>
  </si>
  <si>
    <t>available building materials at the time</t>
  </si>
  <si>
    <t xml:space="preserve">close to accurate. </t>
  </si>
  <si>
    <t>Looks the same as the Koenig</t>
  </si>
  <si>
    <t>looks good.</t>
  </si>
  <si>
    <t xml:space="preserve">fits the surrounding building bits that are left behind. </t>
  </si>
  <si>
    <t>Round tower</t>
  </si>
  <si>
    <t>Left is easier to defend</t>
  </si>
  <si>
    <t>Left is best</t>
  </si>
  <si>
    <t>Round gives a better view</t>
  </si>
  <si>
    <t>Defenders can attack the invaders better</t>
  </si>
  <si>
    <t>More complete</t>
  </si>
  <si>
    <t>Engineering</t>
  </si>
  <si>
    <t>Cool quiz</t>
  </si>
  <si>
    <t>No other round buildings. Don’t know why I picked it to go that side, possibly because the picture shows the wall further back that side.</t>
  </si>
  <si>
    <t>The map looks more as we would use today rather than rather first one which looks more hand drawn and so more likely misrepresented.</t>
  </si>
  <si>
    <t>Because if the perspective of the last picture showing from above.</t>
  </si>
  <si>
    <t>Surely it would be easier for carts and horses to go straight rather than a sharp turn.</t>
  </si>
  <si>
    <t>There is no evidence of an attached structure on the lower section only the top, there is evidence of slots for floor and roof joists and timber as there would be more evidence of stone or iron remaining in the walls.</t>
  </si>
  <si>
    <t>Wc a so easy to  empty waste.</t>
  </si>
  <si>
    <t xml:space="preserve">Looks a bit ‘disneyesque’ </t>
  </si>
  <si>
    <t>Looks classic (although I am directly comparing to the previous drawing)</t>
  </si>
  <si>
    <t>Again looks classic.</t>
  </si>
  <si>
    <t>Looks like it’s ‘meant to be’</t>
  </si>
  <si>
    <t>Because it is physically there and has an actual frame to work from.</t>
  </si>
  <si>
    <t>Architectural Salvage</t>
  </si>
  <si>
    <t>For a layman like myself it’s all about impressions rather than knowledge.</t>
  </si>
  <si>
    <t xml:space="preserve">The rest of the buildings look square. </t>
  </si>
  <si>
    <t xml:space="preserve">No particular reason. </t>
  </si>
  <si>
    <t>Every other building is squared.b</t>
  </si>
  <si>
    <t xml:space="preserve">It seems it would be hard to make a tight turn. </t>
  </si>
  <si>
    <t xml:space="preserve">Just a guess. </t>
  </si>
  <si>
    <t xml:space="preserve">A prayer room possibly. </t>
  </si>
  <si>
    <t xml:space="preserve">The wooden room seems out of place. </t>
  </si>
  <si>
    <t xml:space="preserve">Still seems out of place as the only additional wooden structure. </t>
  </si>
  <si>
    <t>Innacurate</t>
  </si>
  <si>
    <t xml:space="preserve">Why wouldn't the addition be stone also? </t>
  </si>
  <si>
    <t xml:space="preserve">Actually none of the above. </t>
  </si>
  <si>
    <t xml:space="preserve">Very interesting poll! </t>
  </si>
  <si>
    <t xml:space="preserve">It most closely resembled the roofline of the surviving building. </t>
  </si>
  <si>
    <t xml:space="preserve">Suoerstitions of right being "good" and left being "unnatural". </t>
  </si>
  <si>
    <t xml:space="preserve">The footprint in the 1983 photo looks rectangular. </t>
  </si>
  <si>
    <t>A  The path of least resistance.</t>
  </si>
  <si>
    <t xml:space="preserve">Different perspectives </t>
  </si>
  <si>
    <t>It is listed as a "home" not "castle", so I wouldn't think there would be a defensive structure. Outdoor rooms were often used in warm weather.
I chose "stone" as the material because of the 1980 survey showing what looks like stone.</t>
  </si>
  <si>
    <t>A meditation or prayer room/area</t>
  </si>
  <si>
    <t>It looks elaborate and "storybook-ish".</t>
  </si>
  <si>
    <t xml:space="preserve">It looks like an architect's drawing of a finished building. </t>
  </si>
  <si>
    <t>It looks to be an architect's 3D model.</t>
  </si>
  <si>
    <t xml:space="preserve">It looks as if parts are missing. </t>
  </si>
  <si>
    <t>It looks to be the most complete.</t>
  </si>
  <si>
    <t>Gate-in-tower layout might be difficult for carts to get through as they would have to turn 90°. Tower on the left seems more likely as on the right would be in the square. Round tower would give better surveillance than a square tower.</t>
  </si>
  <si>
    <t>Cadastral map made by expert authority. I have no idea who made the other map. Also cadastral map is more recent.</t>
  </si>
  <si>
    <t>It looks round in the images.</t>
  </si>
  <si>
    <t>It seems more likely that the road into the city would lead towards the centre rather than around the perimeter.</t>
  </si>
  <si>
    <t>TBH it's not very clear which is meant by the gable wall, to the left of the image? Looks like there was a stone structure there. Could be a balcony or a porch.</t>
  </si>
  <si>
    <t>WC?</t>
  </si>
  <si>
    <t>Stylised, perspective is a bit strange. Gable wall doesn't seem to be on the rock foundation as in the previous page.</t>
  </si>
  <si>
    <t>Better match to previous images</t>
  </si>
  <si>
    <t>Rock foundation seems to be consistent with previous images</t>
  </si>
  <si>
    <t>Seems similar to previous model and drawing</t>
  </si>
  <si>
    <t>Easiest to understand perspective on the entire site. The model might be better if you can see it in person, but a 2D photo of a 3D model is not as good as the drawing.</t>
  </si>
  <si>
    <t xml:space="preserve">Just looked to fit </t>
  </si>
  <si>
    <t xml:space="preserve">Looked to fit in the image </t>
  </si>
  <si>
    <t xml:space="preserve">Past pictures </t>
  </si>
  <si>
    <t xml:space="preserve">Makes sense than a sharp turn </t>
  </si>
  <si>
    <t xml:space="preserve">There is a door and floor joists </t>
  </si>
  <si>
    <t xml:space="preserve">Looks accurate </t>
  </si>
  <si>
    <t xml:space="preserve">I don’t think that’s accurate </t>
  </si>
  <si>
    <t xml:space="preserve">I like it </t>
  </si>
  <si>
    <t xml:space="preserve">It’s the actual buildings </t>
  </si>
  <si>
    <t xml:space="preserve">Medical </t>
  </si>
  <si>
    <t>Seems easier to defend</t>
  </si>
  <si>
    <t>That map clearly shows lines and seems to be less decorative.</t>
  </si>
  <si>
    <t>The images look kind of round....maybe rounded rectangle?</t>
  </si>
  <si>
    <t xml:space="preserve">Lack of stone remains lead me to think it degraded, thus wood
</t>
  </si>
  <si>
    <t>Clothing storage</t>
  </si>
  <si>
    <t>It is a bit tall...</t>
  </si>
  <si>
    <t>Not as tall, feels more accurate.</t>
  </si>
  <si>
    <t>More realistic than the first drawing</t>
  </si>
  <si>
    <t>Seems like it fits</t>
  </si>
  <si>
    <t>Just simpler</t>
  </si>
  <si>
    <t>Square to match the architecture of the castle and to the right to align/shield the approach to the castle.</t>
  </si>
  <si>
    <t>Flow of the image</t>
  </si>
  <si>
    <t>Footings in lower image appear rectangular</t>
  </si>
  <si>
    <t>The map appears to show the tower as an impediment to the road on the right</t>
  </si>
  <si>
    <t>A cantilevered enclosed structure seems improbable to the age of the structure, and gaps beneath doorways could indicate wooden structure deteriorated with age...wood</t>
  </si>
  <si>
    <t>Observation/defence</t>
  </si>
  <si>
    <t>Idyllic and ornate</t>
  </si>
  <si>
    <t>Practical</t>
  </si>
  <si>
    <t>A mix of the first two</t>
  </si>
  <si>
    <t>Well imagined</t>
  </si>
  <si>
    <t>Easier to see/understand scale</t>
  </si>
  <si>
    <t>Based on existing structure and current reconstruction.</t>
  </si>
  <si>
    <t>Seems like a better defensive position.</t>
  </si>
  <si>
    <t>The photos look rectangular to me.</t>
  </si>
  <si>
    <t>Higher security</t>
  </si>
  <si>
    <t xml:space="preserve">The time period </t>
  </si>
  <si>
    <t xml:space="preserve">Most likely closest to original structure </t>
  </si>
  <si>
    <t>Not as accurate as the previous</t>
  </si>
  <si>
    <t xml:space="preserve">Pretty accurate </t>
  </si>
  <si>
    <t xml:space="preserve">Very accurate </t>
  </si>
  <si>
    <t>An artist has more artistic license but also a better scope.</t>
  </si>
  <si>
    <t>Enjoyed this very much!</t>
  </si>
  <si>
    <t>Seems to fit</t>
  </si>
  <si>
    <t xml:space="preserve">Think this one more historical </t>
  </si>
  <si>
    <t>Looking at photo</t>
  </si>
  <si>
    <t>Other one to difficult to turn</t>
  </si>
  <si>
    <t>Material  of the time</t>
  </si>
  <si>
    <t xml:space="preserve">Romanticism </t>
  </si>
  <si>
    <t>Slightly more accurate</t>
  </si>
  <si>
    <t>Too big</t>
  </si>
  <si>
    <t>Other structures of the era</t>
  </si>
  <si>
    <t>I guess it can feel in the gap since the left wall seems to be further away. Also I don't see any other round towers that's why I went with the rectangular one.</t>
  </si>
  <si>
    <t>I believe the right one gives the archers on the towers more vision two the base walls of the castle and the river in case of attacks.</t>
  </si>
  <si>
    <t>in the first two pictures I can distinguish the round shape, however the base in the last picture seems to be rectangular, but there is no trace of the tower anymore.</t>
  </si>
  <si>
    <t xml:space="preserve">The two streets would be perpendicular to each other to give easier access to houses on both sides. </t>
  </si>
  <si>
    <t>I am guessing since it was high enough it could be a defensive structure for observing or observing the surroundings, i chose would because I thought the two others would have survived(stone , like the other parts of the castle) or left a trace(iron).</t>
  </si>
  <si>
    <t>latrine? easy to dispose waste.</t>
  </si>
  <si>
    <t>I can't really discern size and perspective from it.</t>
  </si>
  <si>
    <t>Better than the previous one with respect to size and perspective</t>
  </si>
  <si>
    <t>not sure if the relative scales are proportionate to each other.</t>
  </si>
  <si>
    <t>doesn't seem to cover all parts</t>
  </si>
  <si>
    <t>I think it gives a more complete view.</t>
  </si>
  <si>
    <t>I hope my answers would be useful for your study</t>
  </si>
  <si>
    <t xml:space="preserve">I could also pick the round tower on the right. I dont see any differencs, but in my opinion, this fits better as it is turned towards out of the fortification. </t>
  </si>
  <si>
    <t>It is more contemporary and maybe it is more precise depiction...? The road seems to be evident...</t>
  </si>
  <si>
    <t>ehm...it seems evident in the old images, but they can be distorted...The last seems that the ground was rectangular with round shape above.</t>
  </si>
  <si>
    <t xml:space="preserve">teh option A seems more practical for citizens to get to the city, I cannot image making a sharp turn around the building. The second option complies with security reasons, but seems rather impractical.  </t>
  </si>
  <si>
    <t>A historian writing something different in a book., A reconstruction in a museum that shows a different gate., Seeing a medieval painting where the gate looks different.</t>
  </si>
  <si>
    <t>The holes in the wall for timbers?</t>
  </si>
  <si>
    <t>relaxing zone?</t>
  </si>
  <si>
    <t>It looks like the reconstrcution of "Karlštejn" in the Czech republic...It is also too superficial.</t>
  </si>
  <si>
    <t>The front part of the castle seems more accurate than the rear part.</t>
  </si>
  <si>
    <t>the size of windows seems a bit unprecise?</t>
  </si>
  <si>
    <t>not bad, but I would choose different material - less concrete and metal items.</t>
  </si>
  <si>
    <t xml:space="preserve">I do appreciate the first, but it looks like a castle from fairytales. </t>
  </si>
  <si>
    <t>Great quiz!! I really like it! Very useful and educative.</t>
  </si>
  <si>
    <t>I did my best to maek it useful your research but as I saw made a lot of mistakes.</t>
  </si>
  <si>
    <t xml:space="preserve">The style of the other building in the town and the ruins of the castle seem to repeat angular architecture. The limited view of the photo suggests the road stretches off to the right, so a tower to the left would not obscure the view of the road. I imagine the gatehouse would be designed to enable as wide a view of those approaching as possible. </t>
  </si>
  <si>
    <t>The earlier map (tower on the left) look suggests a more sensible placement of the tower based on the topography shown on the map.</t>
  </si>
  <si>
    <t xml:space="preserve">I’m now not sure, but I’m sticking with my first choice. </t>
  </si>
  <si>
    <t xml:space="preserve">In the first two photos the tower looks round. It’s hard to make out the shape in the third photo. </t>
  </si>
  <si>
    <t>This looks the most natural line to take. Path of least resistance.</t>
  </si>
  <si>
    <t>A 3D model that looks very real., A historian writing something different in a book., An archaeological excavation that found remains of something different.</t>
  </si>
  <si>
    <t xml:space="preserve">It doesn’t look like there’s any other structural shoring for a large room or defensive structure, so if it was a porch or balcony, I imagine it would have to be fairly light and small. </t>
  </si>
  <si>
    <t xml:space="preserve">Reading room? </t>
  </si>
  <si>
    <t xml:space="preserve">This seems like it would be more of a renovation than a reconstruction; drawn in much more elaborate style of later architecture. Couldn’t see any suggestion of it being a two storey wooden structure. </t>
  </si>
  <si>
    <t>Looks more in keeping with the surviving ruins and surrounding town.</t>
  </si>
  <si>
    <t xml:space="preserve">Looks very similar to Zimmer’s sketch. </t>
  </si>
  <si>
    <t>I think this is likely to be fairly accurate, given the materials used and style at the time.</t>
  </si>
  <si>
    <t xml:space="preserve">It looks the most likely. </t>
  </si>
  <si>
    <t xml:space="preserve">orientation and design of existing ruins </t>
  </si>
  <si>
    <t>The map on the right appears o be more scientifically created/accurate</t>
  </si>
  <si>
    <t>Two drawings indicated rectangular, only one suggested round</t>
  </si>
  <si>
    <t xml:space="preserve">The layout of the buildings suggests this was the right angle the traffic would have taken and its' better defensible that a simple straight route </t>
  </si>
  <si>
    <t>The alignment of the holes suggest a balcony and the fact there's nothing left suggests wood</t>
  </si>
  <si>
    <t>sleeping</t>
  </si>
  <si>
    <t>Too much artistic license</t>
  </si>
  <si>
    <t>Looks more i keeping with the real architecture style</t>
  </si>
  <si>
    <t>Not very accurate</t>
  </si>
  <si>
    <t>Fairly accurate</t>
  </si>
  <si>
    <t>Correct style, orientation and least artistic license</t>
  </si>
  <si>
    <t>Technology</t>
  </si>
  <si>
    <t>I assume most archers are right handed and therefore a tower on the left makes an attacking archer swing wide to left to fire at the tower</t>
  </si>
  <si>
    <t>Pure guess</t>
  </si>
  <si>
    <t>Seems stronger</t>
  </si>
  <si>
    <t xml:space="preserve">The ruins </t>
  </si>
  <si>
    <t>Allows for more control of the traffic through the gate</t>
  </si>
  <si>
    <t>Wild guess</t>
  </si>
  <si>
    <t>Dressing</t>
  </si>
  <si>
    <t xml:space="preserve">A little too fancy. </t>
  </si>
  <si>
    <t>Looks more accurate, more utilitarian</t>
  </si>
  <si>
    <t>A good start</t>
  </si>
  <si>
    <t xml:space="preserve">Summers drawing still looks more accurate. </t>
  </si>
  <si>
    <t>ANALYSIS</t>
  </si>
  <si>
    <t>context, source</t>
  </si>
  <si>
    <t>consensus</t>
  </si>
  <si>
    <t>intuition, self-awareness</t>
  </si>
  <si>
    <t>aesthetics, medium</t>
  </si>
  <si>
    <t>non-answer</t>
  </si>
  <si>
    <t>context, inference</t>
  </si>
  <si>
    <t>time, intuition</t>
  </si>
  <si>
    <t>interpretation</t>
  </si>
  <si>
    <t>function, intuition</t>
  </si>
  <si>
    <t>prior</t>
  </si>
  <si>
    <t>confirmation</t>
  </si>
  <si>
    <t>medium, sceptical</t>
  </si>
  <si>
    <t>aesthetics, detail, sceptical</t>
  </si>
  <si>
    <t>context, sceptical, intuition</t>
  </si>
  <si>
    <t>medium, physicality, realism</t>
  </si>
  <si>
    <t>detail, medium, function</t>
  </si>
  <si>
    <t>interpretation, context</t>
  </si>
  <si>
    <t>physicality, interpretation, function, artefact</t>
  </si>
  <si>
    <t>consensus, interpretation, physicality, inference</t>
  </si>
  <si>
    <t>source, authority,  function, prior</t>
  </si>
  <si>
    <t>context, function, inference</t>
  </si>
  <si>
    <t>inference, authority</t>
  </si>
  <si>
    <t>inference</t>
  </si>
  <si>
    <t>sceptical, aesthetics</t>
  </si>
  <si>
    <t>self-awareness, medium, personal</t>
  </si>
  <si>
    <t>context, comparison, prior, self-awareness</t>
  </si>
  <si>
    <t>detail, aesthetics, medium, purpose</t>
  </si>
  <si>
    <t>interpretation, physicality</t>
  </si>
  <si>
    <t>intuition</t>
  </si>
  <si>
    <t>intuition, sceptical</t>
  </si>
  <si>
    <t>aesthetics, comparison, interpretation</t>
  </si>
  <si>
    <t>personal, intuition, approval</t>
  </si>
  <si>
    <t>sceptical, context, interpretation, rejection</t>
  </si>
  <si>
    <t>aesthetics, detail, approval</t>
  </si>
  <si>
    <t>self-awareness,  aesthetics, approval</t>
  </si>
  <si>
    <t>context, physicality, detail, medium</t>
  </si>
  <si>
    <t>self-awareness</t>
  </si>
  <si>
    <t>self-awareness, source</t>
  </si>
  <si>
    <t>emotion, personal</t>
  </si>
  <si>
    <t>physicality, context, medium</t>
  </si>
  <si>
    <t>inference, function</t>
  </si>
  <si>
    <t>context, prior, authority, function</t>
  </si>
  <si>
    <t>inference, function, interpretation</t>
  </si>
  <si>
    <t>intuition, prior, function, context, physicality</t>
  </si>
  <si>
    <t>prior, source, function, approval</t>
  </si>
  <si>
    <t>self-awareness, comparison</t>
  </si>
  <si>
    <t>confirmation, self-awareness, comparison</t>
  </si>
  <si>
    <t>aesthetics, detail, approval, personal, self-awareness, context, sceptical</t>
  </si>
  <si>
    <t>context, interpretation</t>
  </si>
  <si>
    <t>function, inference</t>
  </si>
  <si>
    <t>interpretation, consensus</t>
  </si>
  <si>
    <t>self-awareness, bias, confirmation, emotion</t>
  </si>
  <si>
    <t>function, intuition, context</t>
  </si>
  <si>
    <t>personal</t>
  </si>
  <si>
    <t>emotional, aesthetics, detail</t>
  </si>
  <si>
    <t>aesthetics</t>
  </si>
  <si>
    <t>physicality, realism</t>
  </si>
  <si>
    <t>time, prior</t>
  </si>
  <si>
    <t xml:space="preserve">consensus, interpretation, </t>
  </si>
  <si>
    <t>metadata, time</t>
  </si>
  <si>
    <t>prior, inference, consensus</t>
  </si>
  <si>
    <t>prior, function, inference, consensus</t>
  </si>
  <si>
    <t>prior, function, confirmation, consensus</t>
  </si>
  <si>
    <t>function, inference, physicality</t>
  </si>
  <si>
    <t>source, consensus</t>
  </si>
  <si>
    <t>medium</t>
  </si>
  <si>
    <t>aesthetics, approval</t>
  </si>
  <si>
    <t>personal, medium, approval</t>
  </si>
  <si>
    <t>emotion, sceptical, detail, ambiguity, self-awareness, aesthetics, approval</t>
  </si>
  <si>
    <t>aesthetics, realism, detail, approval</t>
  </si>
  <si>
    <t>intuition, realism, approval</t>
  </si>
  <si>
    <t>realism, ambiguity, aesthetics, sceptical</t>
  </si>
  <si>
    <t>aesthetics, metadata, detail, rejection</t>
  </si>
  <si>
    <t>realism, approval</t>
  </si>
  <si>
    <t>context, detail, medium</t>
  </si>
  <si>
    <t>intuition, approval</t>
  </si>
  <si>
    <t>confirmation, bias</t>
  </si>
  <si>
    <t>ambiguity, rejection</t>
  </si>
  <si>
    <t>non-answer, intuition</t>
  </si>
  <si>
    <t>artefact, physicality</t>
  </si>
  <si>
    <t>detail, aesthetics, prior</t>
  </si>
  <si>
    <t>detail, sceptical</t>
  </si>
  <si>
    <t>context, consensus, prior</t>
  </si>
  <si>
    <t>time</t>
  </si>
  <si>
    <t>consensus, change, metadata</t>
  </si>
  <si>
    <t>consensus, self-awareness</t>
  </si>
  <si>
    <t>consensus, prior</t>
  </si>
  <si>
    <t>self-awareness, medium</t>
  </si>
  <si>
    <t>purpose, medium</t>
  </si>
  <si>
    <t>context, consensus, intuition</t>
  </si>
  <si>
    <t>time, detail</t>
  </si>
  <si>
    <t>consensus, ambiguity, interpretation</t>
  </si>
  <si>
    <t>physicality</t>
  </si>
  <si>
    <t>emotional, medium</t>
  </si>
  <si>
    <t>context, aesthetics, consensus</t>
  </si>
  <si>
    <t>consensus, change</t>
  </si>
  <si>
    <t>authority, medium</t>
  </si>
  <si>
    <t>context, consensus</t>
  </si>
  <si>
    <t>self-awareness, confirmation, bias, intuition</t>
  </si>
  <si>
    <t>inference, function, physicality</t>
  </si>
  <si>
    <t>confirmation, ambiguity, metadata, bias, rejection</t>
  </si>
  <si>
    <t>confirmation, rejection</t>
  </si>
  <si>
    <t>confirmation, rejection, context</t>
  </si>
  <si>
    <t>non-answer, self-awareness</t>
  </si>
  <si>
    <t>function, inference, ambiguity</t>
  </si>
  <si>
    <t>ambiguity, interpretation, comprehension</t>
  </si>
  <si>
    <t>function, context, frustration, comprehension</t>
  </si>
  <si>
    <t>confirmation, consensus, prior</t>
  </si>
  <si>
    <t>frustration, comprehension, non-answer</t>
  </si>
  <si>
    <t>approval</t>
  </si>
  <si>
    <t>self-awareness, frustration</t>
  </si>
  <si>
    <t>detail, medium, purpose</t>
  </si>
  <si>
    <t>frustration, comprehension</t>
  </si>
  <si>
    <t xml:space="preserve">ambiguity, interpretation </t>
  </si>
  <si>
    <t>prior, self-awareness, context</t>
  </si>
  <si>
    <t>authority</t>
  </si>
  <si>
    <t>source, inference, function</t>
  </si>
  <si>
    <t>rejection, detail, prior</t>
  </si>
  <si>
    <t>approval, realism</t>
  </si>
  <si>
    <t>4</t>
  </si>
  <si>
    <t>approval, realism, aesthetics</t>
  </si>
  <si>
    <t>physicality, ambiguity, detail, approval</t>
  </si>
  <si>
    <t>approval, context, personal</t>
  </si>
  <si>
    <t>detail, medium, purpose, context</t>
  </si>
  <si>
    <t>function, inference, consensus, context</t>
  </si>
  <si>
    <t>intuition, function</t>
  </si>
  <si>
    <t>approval, ambiguity</t>
  </si>
  <si>
    <t>change, time</t>
  </si>
  <si>
    <t>artefact, consensus, prior</t>
  </si>
  <si>
    <t>medium, aesthetics</t>
  </si>
  <si>
    <t>medium, physicality, time, purpose</t>
  </si>
  <si>
    <t>rejection, ambiguity, self-awareness, metadata, detail, context</t>
  </si>
  <si>
    <t>interpretation, consensus, ambiguity, time</t>
  </si>
  <si>
    <t>purpose, realism, ambiguity, approval, emotion</t>
  </si>
  <si>
    <t>consensus, context, interpretation</t>
  </si>
  <si>
    <t>detail, medium</t>
  </si>
  <si>
    <t>consensus, interpretation</t>
  </si>
  <si>
    <t>approval, aesthetics</t>
  </si>
  <si>
    <t>sceptical, detail, aesthetics</t>
  </si>
  <si>
    <t>function, context, comparison</t>
  </si>
  <si>
    <t>prior, inference, function</t>
  </si>
  <si>
    <t>realism, detail, approval</t>
  </si>
  <si>
    <t>physicality, approval</t>
  </si>
  <si>
    <t>authority, metadata, ambiguity</t>
  </si>
  <si>
    <t>personal, prior, physicality, function, context</t>
  </si>
  <si>
    <t>authority, purpose, comprehension</t>
  </si>
  <si>
    <t>aesthetics, interpretation</t>
  </si>
  <si>
    <t>ambiguity, self-awareness, aesthetics, intuition</t>
  </si>
  <si>
    <t>approval, consensus</t>
  </si>
  <si>
    <t>detail, context, realism, approval, ambiguity</t>
  </si>
  <si>
    <t>realism, purpose</t>
  </si>
  <si>
    <t>confirmation, bias, detail, medium</t>
  </si>
  <si>
    <t>ambiguity, bias, self-awareness, confirmation</t>
  </si>
  <si>
    <t>sceptical</t>
  </si>
  <si>
    <t>authority, rejection, medium</t>
  </si>
  <si>
    <t>sceptical, aesthetics, medium</t>
  </si>
  <si>
    <t>sceptical, metadata</t>
  </si>
  <si>
    <t>aesthetics, personal, emotion</t>
  </si>
  <si>
    <t>context, interpretation, artefact, consensus, prior</t>
  </si>
  <si>
    <t>interpretation, ambiguity, time</t>
  </si>
  <si>
    <t>function, inference, context, source</t>
  </si>
  <si>
    <t>physicality, inference, artefact, physicality</t>
  </si>
  <si>
    <t>approval, medium, aesthetics</t>
  </si>
  <si>
    <t>consensus, medium, sceptical, ambiguity, self-awareness, realism</t>
  </si>
  <si>
    <t>consensus, comparison</t>
  </si>
  <si>
    <t>approval, metadata</t>
  </si>
  <si>
    <t>context, medium, purpose</t>
  </si>
  <si>
    <t>consensus, context</t>
  </si>
  <si>
    <t>authority, purpose</t>
  </si>
  <si>
    <t>inference, physicality</t>
  </si>
  <si>
    <t>aesthetics, emotion</t>
  </si>
  <si>
    <t>emotion, realism</t>
  </si>
  <si>
    <t>context, consensus, aesthetics</t>
  </si>
  <si>
    <t>function, inference, confirmation, rejection</t>
  </si>
  <si>
    <t>change, self-awareness, interpretation, consensus</t>
  </si>
  <si>
    <t>aesthetics, realism, artefact</t>
  </si>
  <si>
    <t>approval, physicality, sceptical</t>
  </si>
  <si>
    <t>approval, realism, medium</t>
  </si>
  <si>
    <t>approval, physicality</t>
  </si>
  <si>
    <t>realism, artefact</t>
  </si>
  <si>
    <t>change, self-awareness</t>
  </si>
  <si>
    <t>prior, source, inference</t>
  </si>
  <si>
    <t>ambiguity, function, inference</t>
  </si>
  <si>
    <t>consensus, authority, metadata</t>
  </si>
  <si>
    <t>approval, emotion, realism</t>
  </si>
  <si>
    <t>realism, approval, sceptical, prior, inference</t>
  </si>
  <si>
    <t>comparison</t>
  </si>
  <si>
    <t>personal, prior</t>
  </si>
  <si>
    <t>function</t>
  </si>
  <si>
    <t>rejection, aesthetics, realism</t>
  </si>
  <si>
    <t>realism</t>
  </si>
  <si>
    <t>sceptical, consensus</t>
  </si>
  <si>
    <t>medium, purpose</t>
  </si>
  <si>
    <t>bias, self-awareness, prior</t>
  </si>
  <si>
    <t>context, intuition</t>
  </si>
  <si>
    <t>authority, consensus</t>
  </si>
  <si>
    <t>rejection, detail, medium</t>
  </si>
  <si>
    <t>approval, intuition</t>
  </si>
  <si>
    <t>bias, approval</t>
  </si>
  <si>
    <t>consensus, approval, artefact</t>
  </si>
  <si>
    <t>emotion, approval</t>
  </si>
  <si>
    <t>bias, self-awareness, medium</t>
  </si>
  <si>
    <t>purpose, medium, approval, artefact</t>
  </si>
  <si>
    <t>purpose, authority, prior</t>
  </si>
  <si>
    <t>comprehension, time, medium</t>
  </si>
  <si>
    <t>context, authority, function</t>
  </si>
  <si>
    <t>prior, physicality</t>
  </si>
  <si>
    <t>sceptical, aesthetics, realism</t>
  </si>
  <si>
    <t>consensus, sceptical, metadata</t>
  </si>
  <si>
    <t>detail, confirmation</t>
  </si>
  <si>
    <t>purpose</t>
  </si>
  <si>
    <t>technical</t>
  </si>
  <si>
    <t>function, context</t>
  </si>
  <si>
    <t>medium, physicality</t>
  </si>
  <si>
    <t>function, confirmation</t>
  </si>
  <si>
    <t>interpretation, contraditction</t>
  </si>
  <si>
    <t>physicality, intuition</t>
  </si>
  <si>
    <t>metadata, sceptical</t>
  </si>
  <si>
    <t>realism, physicality</t>
  </si>
  <si>
    <t>context, function, comparison, intuition</t>
  </si>
  <si>
    <t>change, confirmation, self-awareness</t>
  </si>
  <si>
    <t>context, function, comparison</t>
  </si>
  <si>
    <t>function, inference, prior, bias</t>
  </si>
  <si>
    <t>context, consensus, aesthetics, intuition, comparison</t>
  </si>
  <si>
    <t>scepctical, self-awareness, confirmation, context</t>
  </si>
  <si>
    <t>ambiguity, consensus</t>
  </si>
  <si>
    <t>metadata</t>
  </si>
  <si>
    <t>physicality, artefact</t>
  </si>
  <si>
    <t>self-awareness, approval</t>
  </si>
  <si>
    <t>approval, self-awareness, context</t>
  </si>
  <si>
    <t>approval, purpose, detail</t>
  </si>
  <si>
    <t>ambiguity, purpose, medium, physicality</t>
  </si>
  <si>
    <t>consenus, context</t>
  </si>
  <si>
    <t>approval, comparison</t>
  </si>
  <si>
    <t>metadata, frustration, self-awareness</t>
  </si>
  <si>
    <t>context</t>
  </si>
  <si>
    <t>physicality, inference</t>
  </si>
  <si>
    <t>rejection, detail</t>
  </si>
  <si>
    <t>approval, context, medium</t>
  </si>
  <si>
    <t>context, artefact</t>
  </si>
  <si>
    <t>context, interpretation, inference</t>
  </si>
  <si>
    <t>function, personal, confirmation</t>
  </si>
  <si>
    <t>rejection, ambiguity, self-awareness</t>
  </si>
  <si>
    <t>change, self-awareness, consensus, ambiguity</t>
  </si>
  <si>
    <t>interpretation, artefact</t>
  </si>
  <si>
    <t>rejection, function</t>
  </si>
  <si>
    <t>bias, self-awareness, sceptical</t>
  </si>
  <si>
    <t>approval, time, context</t>
  </si>
  <si>
    <t>comparison, detail</t>
  </si>
  <si>
    <t>sceptical, purpose, metadata</t>
  </si>
  <si>
    <t>self-awareness, medium, personal, purpose</t>
  </si>
  <si>
    <t>time, context, metadata</t>
  </si>
  <si>
    <t>inference, function, prior</t>
  </si>
  <si>
    <t>frustration, ambiguity, self-awareness, metadata, emotion</t>
  </si>
  <si>
    <t>self-awareness, function, comparison, ambiguity, inference, emotion</t>
  </si>
  <si>
    <t>comparison, source, consensus</t>
  </si>
  <si>
    <t>metadata, approval</t>
  </si>
  <si>
    <t>emotional, medium, approval</t>
  </si>
  <si>
    <t>approval, emotional, context, realism, time</t>
  </si>
  <si>
    <t>rejection, sceptical</t>
  </si>
  <si>
    <t>aesthetics, purpose, realism</t>
  </si>
  <si>
    <t>function, inference, change</t>
  </si>
  <si>
    <t>source, function, prior</t>
  </si>
  <si>
    <t>rejection</t>
  </si>
  <si>
    <t>context, aesthetics, intuition</t>
  </si>
  <si>
    <t>consensus, context, function</t>
  </si>
  <si>
    <t>function, comparison</t>
  </si>
  <si>
    <t>change, function, context</t>
  </si>
  <si>
    <t>metadata, function</t>
  </si>
  <si>
    <t>inference, function, prior, physicality, comparison</t>
  </si>
  <si>
    <t>rejection, aesthetics</t>
  </si>
  <si>
    <t>3</t>
  </si>
  <si>
    <t>sceptical, comparison</t>
  </si>
  <si>
    <t>consensus, sceptical</t>
  </si>
  <si>
    <t>function, rejection, comparison</t>
  </si>
  <si>
    <t>interpretation, context physicality, function</t>
  </si>
  <si>
    <t>artefact, prior, interpretation</t>
  </si>
  <si>
    <t>artefact, interpretation</t>
  </si>
  <si>
    <t>confirmation, function</t>
  </si>
  <si>
    <t>aesthetics, rejection, realism</t>
  </si>
  <si>
    <t>consensus, medium, comparison</t>
  </si>
  <si>
    <t>aesthetics, consensus</t>
  </si>
  <si>
    <t>realism, artefact, prior, bias, self-awareness</t>
  </si>
  <si>
    <t>authority, metadata, time</t>
  </si>
  <si>
    <t>intuition, aesthetics</t>
  </si>
  <si>
    <t>function, comparison, inference</t>
  </si>
  <si>
    <t>self-awareness, intuition</t>
  </si>
  <si>
    <t>sceptical, approval, metadata</t>
  </si>
  <si>
    <t>emotion, physicality</t>
  </si>
  <si>
    <t>emotion, personal, self-awareness, realism</t>
  </si>
  <si>
    <t>emotional, function</t>
  </si>
  <si>
    <t>approval, purpose</t>
  </si>
  <si>
    <t>consensus, context, function, inference</t>
  </si>
  <si>
    <t>self-awareness, interpretation, comparison, function, purpose, time</t>
  </si>
  <si>
    <t>intuition, comparison</t>
  </si>
  <si>
    <t>interpretation, physicality, artefact</t>
  </si>
  <si>
    <t>emotion, approval, aesthetics</t>
  </si>
  <si>
    <t>function, consensus</t>
  </si>
  <si>
    <t>change, time, self-awareness, authority, metadata</t>
  </si>
  <si>
    <t>prior, function</t>
  </si>
  <si>
    <t>detail, aesthetics</t>
  </si>
  <si>
    <t>emotion, approval, metadata</t>
  </si>
  <si>
    <t>purpose, personal, emotion, realism</t>
  </si>
  <si>
    <t>realism, artefact, personal, medium, comparison</t>
  </si>
  <si>
    <t>rejection, interpretation</t>
  </si>
  <si>
    <t>ambiguity, intuition</t>
  </si>
  <si>
    <t>aesthetics, realism, context</t>
  </si>
  <si>
    <t>comparison, approval, realism</t>
  </si>
  <si>
    <t>ambiguity, comparison</t>
  </si>
  <si>
    <t>prior, function, consensus</t>
  </si>
  <si>
    <t>context, function</t>
  </si>
  <si>
    <t>function, physicality</t>
  </si>
  <si>
    <t>rejection, medium</t>
  </si>
  <si>
    <t>context, realism</t>
  </si>
  <si>
    <t>prior, bias, consensus</t>
  </si>
  <si>
    <t>rejection, emotional</t>
  </si>
  <si>
    <t>authority, context</t>
  </si>
  <si>
    <t>time, interpretation</t>
  </si>
  <si>
    <t>context, detail, function</t>
  </si>
  <si>
    <t>approval, medium</t>
  </si>
  <si>
    <t>approval, medium, aesthetics, realism</t>
  </si>
  <si>
    <t>physicality, medium</t>
  </si>
  <si>
    <t>physicality, medium, authority</t>
  </si>
  <si>
    <t>consensus, artefact</t>
  </si>
  <si>
    <t>purpose, medium, aesthetics</t>
  </si>
  <si>
    <t>sceptical, detail</t>
  </si>
  <si>
    <t>sceptical, technical, medium</t>
  </si>
  <si>
    <t>detail, personal, approval</t>
  </si>
  <si>
    <t>ambiguity, realism</t>
  </si>
  <si>
    <t>intuition, self-awareness, consensus</t>
  </si>
  <si>
    <t>medium, interpretation</t>
  </si>
  <si>
    <t>intuition, self-awareness, function</t>
  </si>
  <si>
    <t>approval, emotion, medium</t>
  </si>
  <si>
    <t>prior, source, consensus</t>
  </si>
  <si>
    <t>approval, emotion</t>
  </si>
  <si>
    <t>prior, consensus, artefact, function</t>
  </si>
  <si>
    <t>approval, rejection, detail</t>
  </si>
  <si>
    <t>realism, aesthetics</t>
  </si>
  <si>
    <t>functional, inference</t>
  </si>
  <si>
    <t>approval, aesthetics, detail</t>
  </si>
  <si>
    <t>medium, sceptical, aesthetics</t>
  </si>
  <si>
    <t>emotion, aesthetics</t>
  </si>
  <si>
    <t>artefact, function</t>
  </si>
  <si>
    <t>time, ambiguity</t>
  </si>
  <si>
    <t>ambiguity, self-awareness, time, change</t>
  </si>
  <si>
    <t>emotional, self-awareness, personal</t>
  </si>
  <si>
    <t>aesthetics, medium, approval</t>
  </si>
  <si>
    <t>self-awareness, metadata, aesthetics</t>
  </si>
  <si>
    <t>function, intuition, physicality</t>
  </si>
  <si>
    <t>source, function, prior, self-awareness</t>
  </si>
  <si>
    <t>sceptical, interpretation</t>
  </si>
  <si>
    <t>aesthetics, comparison</t>
  </si>
  <si>
    <t>approval, detail, sceptical</t>
  </si>
  <si>
    <t>realism, physicality, emotion, purpose</t>
  </si>
  <si>
    <t>context, consensus, ambiguity</t>
  </si>
  <si>
    <t>context, interpretation, function, ambiguity</t>
  </si>
  <si>
    <t>approval, sceptical, metadata</t>
  </si>
  <si>
    <t>approval, sceptical, metadata, confirmation</t>
  </si>
  <si>
    <t>metadata, ambiguity, comparison, detail, function, emotion</t>
  </si>
  <si>
    <t>consensus, context, intuition, self-awareness</t>
  </si>
  <si>
    <t>purpose, authority, aesthetics</t>
  </si>
  <si>
    <t>time, artefact, physicality</t>
  </si>
  <si>
    <t>approval, context</t>
  </si>
  <si>
    <t>comparison, physicality</t>
  </si>
  <si>
    <t>comparison, consensus</t>
  </si>
  <si>
    <t>time, authority</t>
  </si>
  <si>
    <t>aesthetics, personal, functional</t>
  </si>
  <si>
    <t>fuction, physicality</t>
  </si>
  <si>
    <t>ambiguity, realism, metadata</t>
  </si>
  <si>
    <t>approval, metadata, comparison</t>
  </si>
  <si>
    <t xml:space="preserve">authority, metadata </t>
  </si>
  <si>
    <t>interpretation, physicality, consensus</t>
  </si>
  <si>
    <t>sceptical, detail, comparison</t>
  </si>
  <si>
    <t>artefact, metadata</t>
  </si>
  <si>
    <t>interpretation, medium</t>
  </si>
  <si>
    <t>approval, aesthetics, realism</t>
  </si>
  <si>
    <t>rejection, aesthetics, medium</t>
  </si>
  <si>
    <t>approval, detail</t>
  </si>
  <si>
    <t>purpose, aesthetics</t>
  </si>
  <si>
    <t>interpretation, source, physicality</t>
  </si>
  <si>
    <t>rejection, function, interpretation, artefact</t>
  </si>
  <si>
    <t>comparison, realism, approval, medium</t>
  </si>
  <si>
    <t>consensus, confirmation. Medium</t>
  </si>
  <si>
    <t>consensus, prior, source</t>
  </si>
  <si>
    <t>rejection, aesthetics, function, bias</t>
  </si>
  <si>
    <t>comparison, consensus, prior</t>
  </si>
  <si>
    <t>rejection, context, detail</t>
  </si>
  <si>
    <t>context, medium</t>
  </si>
  <si>
    <t>intuition, context</t>
  </si>
  <si>
    <t>detail, comparison</t>
  </si>
  <si>
    <t>interpretation, function</t>
  </si>
  <si>
    <t>emotion, medium</t>
  </si>
  <si>
    <t>approval, consensus, interpretation</t>
  </si>
  <si>
    <t>context, function, intuition</t>
  </si>
  <si>
    <t>consensus, interpretation, time</t>
  </si>
  <si>
    <t>interpretation, physicality, function</t>
  </si>
  <si>
    <t>function, sceptical, approval</t>
  </si>
  <si>
    <t>self-awareness, aesthetics</t>
  </si>
  <si>
    <t>aesthetics, realism</t>
  </si>
  <si>
    <t>rejection, realism</t>
  </si>
  <si>
    <t>physicality, context</t>
  </si>
  <si>
    <t>source, comparison</t>
  </si>
  <si>
    <t>confirmation, function, bias</t>
  </si>
  <si>
    <t>comparison, consenus, interpretation</t>
  </si>
  <si>
    <t>interpretation, physicality, function, inference</t>
  </si>
  <si>
    <t>intuition, personal</t>
  </si>
  <si>
    <t>consensus, function, inference</t>
  </si>
  <si>
    <t>authority, metadata</t>
  </si>
  <si>
    <t>physicality, function, inference, ambiguity</t>
  </si>
  <si>
    <t>sceptical, metadata, aesthetics, realism</t>
  </si>
  <si>
    <t>approval, comparison, realism</t>
  </si>
  <si>
    <t>emotion, intuition</t>
  </si>
  <si>
    <t>emotion, function</t>
  </si>
  <si>
    <t>context, physicality, realism</t>
  </si>
  <si>
    <t>purpose, authority, medium, self-awareness</t>
  </si>
  <si>
    <t>source, function, inference</t>
  </si>
  <si>
    <t>metadata, ambiguity</t>
  </si>
  <si>
    <t>prior, self-awareness, function</t>
  </si>
  <si>
    <t>metadata, sceptical, rejection</t>
  </si>
  <si>
    <t>self-awareness, prior, consensus</t>
  </si>
  <si>
    <t>function, physicality, inference</t>
  </si>
  <si>
    <t>ambiguity, interpretation, function, frustration</t>
  </si>
  <si>
    <t>function, interpretation</t>
  </si>
  <si>
    <t>sceptical, comparison, aesthetics, purpose, rejection</t>
  </si>
  <si>
    <t>purpose, context, artefact</t>
  </si>
  <si>
    <t>emotion, personal, approval</t>
  </si>
  <si>
    <t>medium, detail, purpose</t>
  </si>
  <si>
    <t>intuition, self-awareness, comparison</t>
  </si>
  <si>
    <t>approval, realism, comparison, purpose</t>
  </si>
  <si>
    <t>time, purpose, medium</t>
  </si>
  <si>
    <t>function, context, inference</t>
  </si>
  <si>
    <t>rejection, detail, aesthetics</t>
  </si>
  <si>
    <t>authority, purpose, medium</t>
  </si>
  <si>
    <t>metadata, time, realism</t>
  </si>
  <si>
    <t>approval, emotion, artefact, time, realism</t>
  </si>
  <si>
    <t>intuition, consensus, context</t>
  </si>
  <si>
    <t>time, function</t>
  </si>
  <si>
    <t>confirmation, bias, intuition</t>
  </si>
  <si>
    <t>interpretation, bias, confirmation</t>
  </si>
  <si>
    <t>aesthetics, realism, rejection</t>
  </si>
  <si>
    <t>context, self-awareness, prior</t>
  </si>
  <si>
    <t>aesthetics, realism, purpose</t>
  </si>
  <si>
    <t>emotion, aesthetics, detail, realism</t>
  </si>
  <si>
    <t>sceptical, aesthetics, realism, source, realism</t>
  </si>
  <si>
    <t>context, inference, sceptical</t>
  </si>
  <si>
    <t>aesthetics, comparison, interpretation, approval, realism</t>
  </si>
  <si>
    <t>aesthetics, rejection, source, self-awareness, metadata, realism</t>
  </si>
  <si>
    <t>detail, rejection, realism</t>
  </si>
  <si>
    <t>aesthetics, purpose, medium, realism</t>
  </si>
  <si>
    <t>approval, metadata, realism</t>
  </si>
  <si>
    <t>aesthetics, rejection, source, realism</t>
  </si>
  <si>
    <t>aesthetics, medium, rejection, purpose, realism</t>
  </si>
  <si>
    <t>aesthetis, detail, function,  rejection, physicality, realism</t>
  </si>
  <si>
    <t>consensus, rejection, confirmation</t>
  </si>
  <si>
    <t>Physicality, comparison, confirmation</t>
  </si>
  <si>
    <t>intution, personal, emotion</t>
  </si>
  <si>
    <t>interpretation, time</t>
  </si>
  <si>
    <t>rejection, intuition</t>
  </si>
  <si>
    <t>medium, detail</t>
  </si>
  <si>
    <t>self-awareness, prior, medium, purpose</t>
  </si>
  <si>
    <t>ambiguity, metadata, function</t>
  </si>
  <si>
    <t>interpretation, prior</t>
  </si>
  <si>
    <t>prior, source, function, inference</t>
  </si>
  <si>
    <t>realism, medium, aesthetics</t>
  </si>
  <si>
    <t>approval, sceptical, detail</t>
  </si>
  <si>
    <t>approval, rejection, confirmation, detail, bias</t>
  </si>
  <si>
    <t>purpose, medium, realism</t>
  </si>
  <si>
    <t>prior, time, function</t>
  </si>
  <si>
    <t>time, realism, authority</t>
  </si>
  <si>
    <t>function, inference, comparison, source</t>
  </si>
  <si>
    <t>approval, realism, context</t>
  </si>
  <si>
    <t>consensus, context, prior, function</t>
  </si>
  <si>
    <t>metadata, function, physicality</t>
  </si>
  <si>
    <t>interpretation, prior, inference, function</t>
  </si>
  <si>
    <t>aesthetics, rejection, interpretation</t>
  </si>
  <si>
    <t>approval, sceptlical</t>
  </si>
  <si>
    <t>sceptical, physicality</t>
  </si>
  <si>
    <t>artefact, realism, bias</t>
  </si>
  <si>
    <t>bias, confirmation, self-awareness, intuition</t>
  </si>
  <si>
    <t>intuition, bias</t>
  </si>
  <si>
    <t>rejection, prior</t>
  </si>
  <si>
    <t>realism, function, prior</t>
  </si>
  <si>
    <t>function, prior, inference</t>
  </si>
  <si>
    <t>source, prior</t>
  </si>
  <si>
    <t>time, confirmation</t>
  </si>
  <si>
    <t>sceptical, function</t>
  </si>
  <si>
    <t>function, prior</t>
  </si>
  <si>
    <t>approval, realism, consensus</t>
  </si>
  <si>
    <t>change, consensus</t>
  </si>
  <si>
    <t>approval, rejection</t>
  </si>
  <si>
    <t>inference, purpose, medium</t>
  </si>
  <si>
    <t>aesthetics, medium, interpretation</t>
  </si>
  <si>
    <t>realism, context</t>
  </si>
  <si>
    <t>medium, emotion</t>
  </si>
  <si>
    <t>personal, realism</t>
  </si>
  <si>
    <t>consensus, function</t>
  </si>
  <si>
    <t>self-awareness, bias, confirmation, emotion, personal</t>
  </si>
  <si>
    <t>function, aesthetics</t>
  </si>
  <si>
    <t>interpretation, comprehension</t>
  </si>
  <si>
    <t>interpretation, ambiguity, comprehension</t>
  </si>
  <si>
    <t>comparison, source, function</t>
  </si>
  <si>
    <t>personal, approval, metadata</t>
  </si>
  <si>
    <t>interpretation, physicality, prior</t>
  </si>
  <si>
    <t>aesthetics, purpose, medium, realism, rejection</t>
  </si>
  <si>
    <t>rejection, detail, physicality</t>
  </si>
  <si>
    <t>physicality, detail</t>
  </si>
  <si>
    <t>intuition, context, consensus</t>
  </si>
  <si>
    <t>comparison, intuition, self-awareness</t>
  </si>
  <si>
    <t>sceptical, aesthetics, detail, realism</t>
  </si>
  <si>
    <t>intuition, self-awareness, personal</t>
  </si>
  <si>
    <t>inference, prior</t>
  </si>
  <si>
    <t>ambiguity, detail</t>
  </si>
  <si>
    <t>interpretation, comparison</t>
  </si>
  <si>
    <t>approval, prior, realism</t>
  </si>
  <si>
    <t>aesthetics, function</t>
  </si>
  <si>
    <t>time, authority, ambiguity, context, self-awareness, metadata</t>
  </si>
  <si>
    <t>metadata, comparison, consensus, self-awareness, context</t>
  </si>
  <si>
    <t>physicality, function, inference, interpretation</t>
  </si>
  <si>
    <t>approval, aesthetics, prior, interpretation</t>
  </si>
  <si>
    <t>approval, consensus, sceptical, detail</t>
  </si>
  <si>
    <t>medium, purpose, realism</t>
  </si>
  <si>
    <t>rejection, realism, aesthetics</t>
  </si>
  <si>
    <t>approval, sceptical, detail, realism</t>
  </si>
  <si>
    <t>approval, artefact, medium, purpose</t>
  </si>
  <si>
    <t>prior, consensus</t>
  </si>
  <si>
    <t>personal, bias, confirmation</t>
  </si>
  <si>
    <t>interpretation, ambiguity</t>
  </si>
  <si>
    <t>sceptical, detail, approval</t>
  </si>
  <si>
    <t>context, medium, purpose, realism</t>
  </si>
  <si>
    <t>technical / comprehension, detail, change</t>
  </si>
  <si>
    <t>ambiguity, metadata, bias, artefact</t>
  </si>
  <si>
    <t>sceptical, self-awareness</t>
  </si>
  <si>
    <t>authority, prior, comparison, function</t>
  </si>
  <si>
    <t>context, intiuition, self-awareness, prior</t>
  </si>
  <si>
    <t>authority, purpose, aesthetics, realism</t>
  </si>
  <si>
    <t>ambiguity, change, self-awareness, interpretation</t>
  </si>
  <si>
    <t>physicality, prior, comparison</t>
  </si>
  <si>
    <t>approval, medium, emotion</t>
  </si>
  <si>
    <t>sceptical, self-awareness, prior, personal</t>
  </si>
  <si>
    <t>frustration, rejection, medium, emotion, personal</t>
  </si>
  <si>
    <t>emotion, context</t>
  </si>
  <si>
    <t>ambiguity, realism, medium</t>
  </si>
  <si>
    <t>function, inference, prior</t>
  </si>
  <si>
    <t>authority, purpose, time</t>
  </si>
  <si>
    <t>consensus, interpretation, comprehension</t>
  </si>
  <si>
    <t>emotion, aesthetics, detail, realism, medium</t>
  </si>
  <si>
    <t>authority, aesthetics, realism</t>
  </si>
  <si>
    <t>frustration</t>
  </si>
  <si>
    <t>intuition, frustration, metadata</t>
  </si>
  <si>
    <t>time, authority, bias</t>
  </si>
  <si>
    <t>comparison, approval</t>
  </si>
  <si>
    <t>artefact, physicality, authority</t>
  </si>
  <si>
    <t>context, consensus, function</t>
  </si>
  <si>
    <t>function, inference, artefact</t>
  </si>
  <si>
    <t>function, inference, comparison, prior</t>
  </si>
  <si>
    <t>function, artefact, physicality</t>
  </si>
  <si>
    <t>frustration, comprehension, confirmation, self-awareness</t>
  </si>
  <si>
    <t>comparison, emotion, aesthetics, medium</t>
  </si>
  <si>
    <t>approval, purpose, comparison</t>
  </si>
  <si>
    <t>artefact, consensus</t>
  </si>
  <si>
    <t>ambiguity, medium</t>
  </si>
  <si>
    <t>comparison, realism</t>
  </si>
  <si>
    <t>consensus, context, inference</t>
  </si>
  <si>
    <t>function, change</t>
  </si>
  <si>
    <t>medium, realism</t>
  </si>
  <si>
    <t>prior, function, physicality</t>
  </si>
  <si>
    <t>interpretation, consensus, time</t>
  </si>
  <si>
    <t>metadata, change</t>
  </si>
  <si>
    <t>function, artefact, physicality, interpretation</t>
  </si>
  <si>
    <t>detail, approval, emotion</t>
  </si>
  <si>
    <t>function, personal</t>
  </si>
  <si>
    <t>ambiguity, metadata</t>
  </si>
  <si>
    <t>function, inference, prior, interpretation, physicality</t>
  </si>
  <si>
    <t>ambiguity</t>
  </si>
  <si>
    <t>self-awareness, context, approval</t>
  </si>
  <si>
    <t>confirmation, comparison</t>
  </si>
  <si>
    <t>comparison, artefact, physicality</t>
  </si>
  <si>
    <t>approval, self-awareness, ambiguity</t>
  </si>
  <si>
    <t>metadata, ambiguity, approval</t>
  </si>
  <si>
    <t>medium, context, comparison</t>
  </si>
  <si>
    <t>aesthetics, intuition</t>
  </si>
  <si>
    <t>aesthetics, time, rejection</t>
  </si>
  <si>
    <t>detail, sceptical, approval</t>
  </si>
  <si>
    <t>rejection, context</t>
  </si>
  <si>
    <t>context, artefact, purpose, interpretation</t>
  </si>
  <si>
    <t>ambiguity, aesthetics</t>
  </si>
  <si>
    <t>sceptical, realism, aesthetics</t>
  </si>
  <si>
    <t>physicality, interpretation</t>
  </si>
  <si>
    <t>aesthetics, time, rejection, realism</t>
  </si>
  <si>
    <t>authority, approval</t>
  </si>
  <si>
    <t>self-awareness, change</t>
  </si>
  <si>
    <t>technical, comprehension</t>
  </si>
  <si>
    <t>medium, time</t>
  </si>
  <si>
    <t>interpretation, artefact, physicality</t>
  </si>
  <si>
    <t>self-awareness, approval, aesthetics</t>
  </si>
  <si>
    <t>aesthetics, ambiguity, approval, realism</t>
  </si>
  <si>
    <t>artefact</t>
  </si>
  <si>
    <t>scetpical, aesthetics, realism</t>
  </si>
  <si>
    <t>emotion</t>
  </si>
  <si>
    <t>personal, intuition</t>
  </si>
  <si>
    <t>authority, detail</t>
  </si>
  <si>
    <t>comprehension, consensus</t>
  </si>
  <si>
    <t>rejection, aesthetics, realism, function</t>
  </si>
  <si>
    <t>detail, comparison, approval, realism</t>
  </si>
  <si>
    <t>change, function, interpretation</t>
  </si>
  <si>
    <t>realism, function, rejection, aesthetics</t>
  </si>
  <si>
    <t>approval, realism, physicality</t>
  </si>
  <si>
    <t>comparison, frustration, technical</t>
  </si>
  <si>
    <t>consensus, artefact, function</t>
  </si>
  <si>
    <t>function, interpretation, confirmation</t>
  </si>
  <si>
    <t>intution</t>
  </si>
  <si>
    <t>rejection, aesthetics, medium, realism</t>
  </si>
  <si>
    <t>aesthetics, personal, consensus</t>
  </si>
  <si>
    <t>function, interpretation, purprose</t>
  </si>
  <si>
    <t>approval, sceptical, medium</t>
  </si>
  <si>
    <t>function, interpretation, artefact</t>
  </si>
  <si>
    <t>ambiguity, self-awareness, bias, time</t>
  </si>
  <si>
    <t>aesthetics, emotion, approval</t>
  </si>
  <si>
    <t>comparison, realism, approval, authority</t>
  </si>
  <si>
    <t>approval, emotion, aesthetics</t>
  </si>
  <si>
    <t>approval, personal, bias</t>
  </si>
  <si>
    <t>approval, aesthetics, emotion</t>
  </si>
  <si>
    <t>medium, rejection</t>
  </si>
  <si>
    <t>artefact, context</t>
  </si>
  <si>
    <t>approval, personal, bias, aesthetics, detail</t>
  </si>
  <si>
    <t>detail, context</t>
  </si>
  <si>
    <t>physicality, realism, context</t>
  </si>
  <si>
    <t>intuition, aesthetics, personal</t>
  </si>
  <si>
    <t>comprehension</t>
  </si>
  <si>
    <t>comparison, medium</t>
  </si>
  <si>
    <t>change, comprehension</t>
  </si>
  <si>
    <t>rejection, emotion, personal</t>
  </si>
  <si>
    <t>personal, inference</t>
  </si>
  <si>
    <t>context, confirmation, bias</t>
  </si>
  <si>
    <t>confirmation, bias, function, self-awareness</t>
  </si>
  <si>
    <t>rejection, intuition, personal</t>
  </si>
  <si>
    <t>approval, intuition, personal</t>
  </si>
  <si>
    <t>approval, aesthetics, personal</t>
  </si>
  <si>
    <t>ambiguity, self-awareness</t>
  </si>
  <si>
    <t>change, function</t>
  </si>
  <si>
    <t>physicality, context, artefact</t>
  </si>
  <si>
    <t>self-awareness, bias, confirmation</t>
  </si>
  <si>
    <t>self-awareness, function, prior, personal</t>
  </si>
  <si>
    <t>aesthetics, realism, medium, purpose</t>
  </si>
  <si>
    <t>sceptical, detail, emotion, approval</t>
  </si>
  <si>
    <t>bias, context</t>
  </si>
  <si>
    <t>rejection, aesthetics, authority</t>
  </si>
  <si>
    <t>interpretation, self-awareness</t>
  </si>
  <si>
    <t>physicaltiy, function</t>
  </si>
  <si>
    <t>non-answer, comprehension</t>
  </si>
  <si>
    <t>prior, source</t>
  </si>
  <si>
    <t>medium, sceptical, context</t>
  </si>
  <si>
    <t>metadata, emotion</t>
  </si>
  <si>
    <t>context, aesthetics</t>
  </si>
  <si>
    <t>approval, physicality, aesthetics</t>
  </si>
  <si>
    <t>emotion, detail</t>
  </si>
  <si>
    <t>artefact, aesthetics</t>
  </si>
  <si>
    <t>realism, rejection, approval, aesthetics</t>
  </si>
  <si>
    <t>approval, detail, aesthetics</t>
  </si>
  <si>
    <t>context, artefact, purpose</t>
  </si>
  <si>
    <t>source, function</t>
  </si>
  <si>
    <t>self-awareness, prior, ambiguity</t>
  </si>
  <si>
    <t>realism, purpose, ambiguity, metadata, authority, function</t>
  </si>
  <si>
    <t>change, self-awareness, time</t>
  </si>
  <si>
    <t>ambiguity, personal, realism</t>
  </si>
  <si>
    <t>authority, medium, purpose</t>
  </si>
  <si>
    <t>physicality, realism, artefact</t>
  </si>
  <si>
    <t>bias, confirmation, function</t>
  </si>
  <si>
    <t>A historian writing something different in a book., Seeing a medieval painting where the gate looks different., It wouldn't let me choose the "archeological excavation" option but that's one that would change my mind EDIT An archaeological excavation that found remains of something different.,</t>
  </si>
  <si>
    <t>approval, personal</t>
  </si>
  <si>
    <t>personal, aesthetics, self-awareness</t>
  </si>
  <si>
    <t>physicality, ambiguity</t>
  </si>
  <si>
    <t>rejection, aesthetics, emotion</t>
  </si>
  <si>
    <t>interpretation, detail</t>
  </si>
  <si>
    <t>confirmation, bias, inference</t>
  </si>
  <si>
    <t>personal, medium</t>
  </si>
  <si>
    <t>emotion, personal, non-answer</t>
  </si>
  <si>
    <t>self-awareness, personal, aesthetics</t>
  </si>
  <si>
    <t>consensus, time</t>
  </si>
  <si>
    <t>approval, function</t>
  </si>
  <si>
    <t>context, purpose, medium</t>
  </si>
  <si>
    <t>inference, intuition</t>
  </si>
  <si>
    <t>approval, sceptical</t>
  </si>
  <si>
    <t>purpose, time</t>
  </si>
  <si>
    <t>aesthetics, function, self-awareness, inference, prior</t>
  </si>
  <si>
    <t>rejection, detail, aesthetics, realism</t>
  </si>
  <si>
    <t>approval, prior, realism, personal</t>
  </si>
  <si>
    <t>self-awareness, prior, personal</t>
  </si>
  <si>
    <t>authority, purpose, function</t>
  </si>
  <si>
    <t>inference, function, personal, emotion</t>
  </si>
  <si>
    <t>sceptical, emotion</t>
  </si>
  <si>
    <t>approval, emotion, physicality, realism</t>
  </si>
  <si>
    <t>I've had fun with this. If you wish to contact me, my e-mail EDIT REMOVED PERSONAL DATA</t>
  </si>
  <si>
    <t>comparison, intuition</t>
  </si>
  <si>
    <t>change, interpretation</t>
  </si>
  <si>
    <t>comprehension, interpretation</t>
  </si>
  <si>
    <t>rejejction, aesthetics, realism</t>
  </si>
  <si>
    <t>pyhsicality</t>
  </si>
  <si>
    <t>emotion, aesthetics, approval</t>
  </si>
  <si>
    <t>change, intuition</t>
  </si>
  <si>
    <t>inference, interpretation</t>
  </si>
  <si>
    <t>detail, comprehension</t>
  </si>
  <si>
    <t>approval, realism, personal</t>
  </si>
  <si>
    <t>realism, personal</t>
  </si>
  <si>
    <t>comparison, detail, purpose</t>
  </si>
  <si>
    <t>context, personal, function</t>
  </si>
  <si>
    <t>purpose, authority, function</t>
  </si>
  <si>
    <t>prior, personal, ambiguity</t>
  </si>
  <si>
    <t>bias, prior</t>
  </si>
  <si>
    <t>personal, interpretation, sceptical</t>
  </si>
  <si>
    <t>comparison, approval, medium</t>
  </si>
  <si>
    <t>aesthetics, rejection, medium</t>
  </si>
  <si>
    <t>medium, detail, realism</t>
  </si>
  <si>
    <t>medium, approval</t>
  </si>
  <si>
    <t>approval, realism, comparison</t>
  </si>
  <si>
    <t>authority, metadata, sceptical</t>
  </si>
  <si>
    <t>aesthetics, personal</t>
  </si>
  <si>
    <t>bias, confirmation, personal</t>
  </si>
  <si>
    <t>time, artefact</t>
  </si>
  <si>
    <t>ambiguity, confirmation, personal</t>
  </si>
  <si>
    <t>prior, interpretation, metadata</t>
  </si>
  <si>
    <t>approval, medium, sceptical</t>
  </si>
  <si>
    <t>authoirty, self-awareness, personal</t>
  </si>
  <si>
    <t>ambiguity, frustration</t>
  </si>
  <si>
    <t>bias, interpretation, comprehension</t>
  </si>
  <si>
    <t>approval, aesthetics, physicality, personal</t>
  </si>
  <si>
    <t>confirmation, bias, time</t>
  </si>
  <si>
    <t>consensus, confirmation, bias</t>
  </si>
  <si>
    <t>time, purpose</t>
  </si>
  <si>
    <t>interpretation, confirmation</t>
  </si>
  <si>
    <t>self-awareness, bias, metadata, confirmation</t>
  </si>
  <si>
    <t>source, comparison, realism</t>
  </si>
  <si>
    <t>approval, detail, medium</t>
  </si>
  <si>
    <t>rejection, aesthetics, detail</t>
  </si>
  <si>
    <t>approval, authority, purpose</t>
  </si>
  <si>
    <t>comprehension, interpretation, bias, confirmation</t>
  </si>
  <si>
    <t>sceptical, aesthetics, approval</t>
  </si>
  <si>
    <t>interpretation, rejection, inference</t>
  </si>
  <si>
    <t>sceptical, function, artefact, metadata</t>
  </si>
  <si>
    <t>approval, sceptical, function</t>
  </si>
  <si>
    <t>prior, bias</t>
  </si>
  <si>
    <t>bias, confirmation</t>
  </si>
  <si>
    <t>scpetical, metadata</t>
  </si>
  <si>
    <t>approval, aesthetics, context</t>
  </si>
  <si>
    <t>consensus, aesthetics</t>
  </si>
  <si>
    <t>approval, personal, realism</t>
  </si>
  <si>
    <t>medium, personal</t>
  </si>
  <si>
    <t>confirmation, inference, bias</t>
  </si>
  <si>
    <t>sceptical, comparison, prior</t>
  </si>
  <si>
    <t>bias, comparison, prior</t>
  </si>
  <si>
    <t>comprehension, technical</t>
  </si>
  <si>
    <t>personal, self-awareness</t>
  </si>
  <si>
    <t>aesthetics, rejection</t>
  </si>
  <si>
    <t>aesthetics, medium, rejection</t>
  </si>
  <si>
    <t>approval, medium, realism</t>
  </si>
  <si>
    <t>function, physicality, context, prior</t>
  </si>
  <si>
    <t>interpretation, rejection, consensus</t>
  </si>
  <si>
    <t>sceptical, detail, prior, approval, emotion</t>
  </si>
  <si>
    <t>detail, physicality</t>
  </si>
  <si>
    <t>comprehension, frustration</t>
  </si>
  <si>
    <t>frustration, context</t>
  </si>
  <si>
    <t>confirmation, bias, function</t>
  </si>
  <si>
    <t>aesthetics, medium, sceptical, approval</t>
  </si>
  <si>
    <t>rejection, medium, realism</t>
  </si>
  <si>
    <t>comprehension, sceptical</t>
  </si>
  <si>
    <t>scpetical, detail, approval</t>
  </si>
  <si>
    <t>self-awareness, change interpretation, frustration</t>
  </si>
  <si>
    <t>prior, source, physicality, self-awareness</t>
  </si>
  <si>
    <t>function, prior, personal, source, sceptical, detail, rejection</t>
  </si>
  <si>
    <t>aesthetics, emotion, self-awareness, source, authority, ambiguity, context, artefact, realism, rejection, purpose</t>
  </si>
  <si>
    <t>authority, purpose, realism, sceptical, detail, context, personal</t>
  </si>
  <si>
    <t>approval, medium, purpose, sceptical, ambiguity</t>
  </si>
  <si>
    <t>emotion, medium, realism, detail</t>
  </si>
  <si>
    <t>purpose, authority, medium</t>
  </si>
  <si>
    <t>self-awarness, metadata, emotion, frustration, intuition, comprehension</t>
  </si>
  <si>
    <t>prior, inference</t>
  </si>
  <si>
    <t>physicality, interpretation, intuition</t>
  </si>
  <si>
    <t>emotion, rejection, function</t>
  </si>
  <si>
    <t>self-awareness, interpretation, approval</t>
  </si>
  <si>
    <t>personal, medium, artefact, context</t>
  </si>
  <si>
    <t>context, consensus, authority, function</t>
  </si>
  <si>
    <t>bias, confirmation, time, self-awareness, metadata</t>
  </si>
  <si>
    <t>approval, comparison, source</t>
  </si>
  <si>
    <t>medium, context</t>
  </si>
  <si>
    <t>approval, non-answer</t>
  </si>
  <si>
    <t>aesthetics, medium, sceptical</t>
  </si>
  <si>
    <t>artefact, physicality, purpose</t>
  </si>
  <si>
    <t>approval, emotion, comprehension</t>
  </si>
  <si>
    <t>aesthetics, emotion, personal</t>
  </si>
  <si>
    <t>comparison, context, ambiguity, prior</t>
  </si>
  <si>
    <t>function, inference, comprehension</t>
  </si>
  <si>
    <t>function, inference, comprehension, bias, personal</t>
  </si>
  <si>
    <t>purpose, aesthetics, medium</t>
  </si>
  <si>
    <t>approval, medium, purpose</t>
  </si>
  <si>
    <t>sceptical, medium</t>
  </si>
  <si>
    <t>physicality, function, prior</t>
  </si>
  <si>
    <t>sceptical, purpose, medium</t>
  </si>
  <si>
    <t>purpose, realism, physicality, emotion</t>
  </si>
  <si>
    <t>bias, medium, authority</t>
  </si>
  <si>
    <t>source, inference</t>
  </si>
  <si>
    <t>source</t>
  </si>
  <si>
    <t>metadata, physicality, realism</t>
  </si>
  <si>
    <t>inference, metadata, prior, self-awareness, ambiguity</t>
  </si>
  <si>
    <t>pyhsicality, function, interpretation</t>
  </si>
  <si>
    <t>prior, function, prior, ambiguity, metadata, sceptical</t>
  </si>
  <si>
    <t>realism, aesthetics, context, rejection, detail, ambiguity, medium</t>
  </si>
  <si>
    <t>context, approval, realism, detail, metadata</t>
  </si>
  <si>
    <t>metadata, detail, prior, medium</t>
  </si>
  <si>
    <t>context, metadata, authority, physicality, realism</t>
  </si>
  <si>
    <t>sceptical, function, ambiguity, physicality</t>
  </si>
  <si>
    <t>aesthetics, purpose, realism, rejection</t>
  </si>
  <si>
    <t>comparison, realism, aesthetics, purpose</t>
  </si>
  <si>
    <t>authority, context, medium</t>
  </si>
  <si>
    <t>self-awareness, personal</t>
  </si>
  <si>
    <t>approval, realism, intuition, personal</t>
  </si>
  <si>
    <t>inference, bias, personal</t>
  </si>
  <si>
    <t>approval, ambiguity, aesthetics, realism</t>
  </si>
  <si>
    <t>approval, prior, self-awareness, personal, realism</t>
  </si>
  <si>
    <t>self-awareness, purpose</t>
  </si>
  <si>
    <t>function, inference, personal</t>
  </si>
  <si>
    <t>physicality, inference, evolution</t>
  </si>
  <si>
    <t>frustration, ambiguity, time, comparison, evolution</t>
  </si>
  <si>
    <t>ambiguity, interpretation, time, evolution, change</t>
  </si>
  <si>
    <t>intuition, realism, personal, approval</t>
  </si>
  <si>
    <t>physicality, artefact interpretation, function, evolution</t>
  </si>
  <si>
    <t>time, purpose, medium, inference, prior</t>
  </si>
  <si>
    <t>metadata, context, approval, ambiguity, personal</t>
  </si>
  <si>
    <t>ambiguity, prior, confirmation, evolution</t>
  </si>
  <si>
    <t>time, prior, evolution</t>
  </si>
  <si>
    <t>physicality, self-awareness, evolution</t>
  </si>
  <si>
    <t>time, medium</t>
  </si>
  <si>
    <t>physicality, evolution</t>
  </si>
  <si>
    <t>artefact, interpretation, evolution</t>
  </si>
  <si>
    <t>aesthetics, purpose, medium</t>
  </si>
  <si>
    <t>realism, emotion</t>
  </si>
  <si>
    <t>aesthetics, ambiguity, metadata, evolutin</t>
  </si>
  <si>
    <t>ambiguity, time, function, inference, evolution</t>
  </si>
  <si>
    <t>ambiguity, inference, aesthetics, context function, self-awareness, purpose, consensus, realism, personal, emotion, evolution, artefact</t>
  </si>
  <si>
    <t xml:space="preserve"> medium</t>
  </si>
  <si>
    <t>sceptical, detail, aesthetics, realism</t>
  </si>
  <si>
    <t>artefact, interpretation, inference, physicality, consensus, prior, evolution</t>
  </si>
  <si>
    <t>aesthetics, medium, evolution</t>
  </si>
  <si>
    <t>inference, physicality, evolution</t>
  </si>
  <si>
    <t>realism, artefact, evolution</t>
  </si>
  <si>
    <t>physicality, personal, prior, evolution</t>
  </si>
  <si>
    <t>prior, rejection, time</t>
  </si>
  <si>
    <t>interpretation, physicality, evolution</t>
  </si>
  <si>
    <t>prior, physicality, evolution, artefact</t>
  </si>
  <si>
    <t>physicality, artefact, evolution</t>
  </si>
  <si>
    <t>ambiguity, consensus, self-awareness</t>
  </si>
  <si>
    <t>physicality, inference, evolution, artefact</t>
  </si>
  <si>
    <t>context, physicality, interpretation, evolution</t>
  </si>
  <si>
    <t>physicality, interpretation, artefact, evolution</t>
  </si>
  <si>
    <t>prior, time, ambiguity, interpretation, evolution</t>
  </si>
  <si>
    <t>ambiguity, function, inference, evolution</t>
  </si>
  <si>
    <t>context, physicality, evolution</t>
  </si>
  <si>
    <t>interpretation, personal, prior</t>
  </si>
  <si>
    <t>emotion, realism, ambiguity</t>
  </si>
  <si>
    <t>function, inference, evolution</t>
  </si>
  <si>
    <t>sceptical, ambiguity, evolution</t>
  </si>
  <si>
    <t>interpretation, physicality, artefact, evolution</t>
  </si>
  <si>
    <t>inference, function, physicality, artefact, evolution</t>
  </si>
  <si>
    <t>artefact, physicality, interpretation, evolution</t>
  </si>
  <si>
    <t>physicality, realism, evolution</t>
  </si>
  <si>
    <t>physicality, artefact, function, evolution</t>
  </si>
  <si>
    <t>time, evolution</t>
  </si>
  <si>
    <t xml:space="preserve"> prior, evolution</t>
  </si>
  <si>
    <t>function, context, prior, evolution</t>
  </si>
  <si>
    <t>intuition, physicality, evolution</t>
  </si>
  <si>
    <t>artefact, physicality, comparison, prior, evolution</t>
  </si>
  <si>
    <t>evolution, interpretation</t>
  </si>
  <si>
    <t>emotion, aesthetics, sceptical, evolution</t>
  </si>
  <si>
    <t>ambiguity, self-awareness, prior, time,evolution, metadata</t>
  </si>
  <si>
    <t>change, function, ambiguity, evolution</t>
  </si>
  <si>
    <t>rejection, purpose, metadata, realism, evolution</t>
  </si>
  <si>
    <t>consensus, interpretation, ambiguity, frustration, emotion, evolution</t>
  </si>
  <si>
    <t>medium, aesthetics, ambiguity, self-awareness, metadata, evolution</t>
  </si>
  <si>
    <t>prior, function, artefact, evolution</t>
  </si>
  <si>
    <t>function, intuition, prior, evolution, artefact</t>
  </si>
  <si>
    <t>interpretation, evolution</t>
  </si>
  <si>
    <t>function, evolution inference</t>
  </si>
  <si>
    <t>prior, consensus, evolution, ambiguity, self-awareness</t>
  </si>
  <si>
    <t>purpose, authority, medium, metadata, evolution</t>
  </si>
  <si>
    <t>authority, time</t>
  </si>
  <si>
    <t>interpretation, evolution, ambiguity</t>
  </si>
  <si>
    <t>interpretation, function, context</t>
  </si>
  <si>
    <t>self-awareness, function, context, prior, evolution</t>
  </si>
  <si>
    <t>metadata, context, physicality, evolution</t>
  </si>
  <si>
    <t>rejection, realism, time, evolution</t>
  </si>
  <si>
    <t>physicality, prior, evolution</t>
  </si>
  <si>
    <t>time, physicality, function, prior, source, evolution</t>
  </si>
  <si>
    <t>sceptical, realism, evolution</t>
  </si>
  <si>
    <t>function, physicality, inference, self-awareness, evolution</t>
  </si>
  <si>
    <t>approval, medium, personal</t>
  </si>
  <si>
    <t>emotion, approval, personal</t>
  </si>
  <si>
    <t>authority, physicality, realism</t>
  </si>
  <si>
    <t>physicality, interpretation, evolution</t>
  </si>
  <si>
    <t>artefact, evolution</t>
  </si>
  <si>
    <t>prior, personal, context</t>
  </si>
  <si>
    <t>physicality, interpretation, function, artefact, evolution</t>
  </si>
  <si>
    <t>sceptical, time, approval</t>
  </si>
  <si>
    <t>artefact, physicality, evolution</t>
  </si>
  <si>
    <t>ambiguity, interpretation, evolution</t>
  </si>
  <si>
    <t>realism, artefact, purpose, personal</t>
  </si>
  <si>
    <t>approval, realism, context, emotion, personal</t>
  </si>
  <si>
    <t>emotion, realism, context, personal</t>
  </si>
  <si>
    <t>prior, personal</t>
  </si>
  <si>
    <t>personal, approval, sceptical</t>
  </si>
  <si>
    <t>non-answer, comprehension, bias</t>
  </si>
  <si>
    <t>interpretation, change</t>
  </si>
  <si>
    <t>rejection, aesthetics, realism, artefact</t>
  </si>
  <si>
    <t>personal, intuition, bias</t>
  </si>
  <si>
    <t>physicality, function, artefact</t>
  </si>
  <si>
    <t>source, metadata, approval, evolution, realism, artefact</t>
  </si>
  <si>
    <t>confirmation, evolution, inference</t>
  </si>
  <si>
    <t>personal, prior, consensus</t>
  </si>
  <si>
    <t>ambiguity, confirmation, bias, evolution</t>
  </si>
  <si>
    <t>function, ambiguity, prior, evolution</t>
  </si>
  <si>
    <t>function, inference, evolution, personal</t>
  </si>
  <si>
    <t>emotion, medium, physicality, realism, artefact</t>
  </si>
  <si>
    <t>approval, artefact, ambiguity, realism</t>
  </si>
  <si>
    <t>intuition, self-awareness, bias, confirmation</t>
  </si>
  <si>
    <t>physicality, function, evolution</t>
  </si>
  <si>
    <t>time, aesthetics, realism, function, evolution</t>
  </si>
  <si>
    <t>realism, prior</t>
  </si>
  <si>
    <t>approval, comparison, evolution</t>
  </si>
  <si>
    <t>detail, inference, function, self-awareness, evolution</t>
  </si>
  <si>
    <t>ambiguity, comparison, function, metadata</t>
  </si>
  <si>
    <t>artefact, approval, realism</t>
  </si>
  <si>
    <t>artefact, realism, personal, evolution</t>
  </si>
  <si>
    <t>approval, comparison, personal</t>
  </si>
  <si>
    <t>personal, personal, approval</t>
  </si>
  <si>
    <t>sceptical, intuition, bias, self-awareness</t>
  </si>
  <si>
    <t>intuition, inference, self-awareness</t>
  </si>
  <si>
    <t>function, consensus, rejection</t>
  </si>
  <si>
    <t>medium, physicality, evolution, metadata</t>
  </si>
  <si>
    <t>function, evolution</t>
  </si>
  <si>
    <t>inference, physicality, artefact</t>
  </si>
  <si>
    <t>physicality, emotion</t>
  </si>
  <si>
    <t>approval, detail, emotion</t>
  </si>
  <si>
    <t>ambiguity, self-awareness, confirmation, bias, prior, evolution</t>
  </si>
  <si>
    <t>physicality, realism, authority, evolution</t>
  </si>
  <si>
    <t>medium, realism, personal</t>
  </si>
  <si>
    <t>ambiguity, time, evolution</t>
  </si>
  <si>
    <t>artefact, confirmation, self-awareness, prior, personal, evolution</t>
  </si>
  <si>
    <t>rejection, interpretation, frustration, ambiguity</t>
  </si>
  <si>
    <t>artefact, function, evolution</t>
  </si>
  <si>
    <t>consensus, context, prior, evolution</t>
  </si>
  <si>
    <t>confirmation, interpretation, personal, self-awareness</t>
  </si>
  <si>
    <t>context, approval, artefact, evolution</t>
  </si>
  <si>
    <t>function, ambiguity, context, prior, emotion, personal, evolution</t>
  </si>
  <si>
    <t>function, inference, source, context, evolution</t>
  </si>
  <si>
    <t>context, sceptical, personal, prior, context, authority, evolution</t>
  </si>
  <si>
    <t>comparison, metadata, authority, sceptical, realism, evolution</t>
  </si>
  <si>
    <t>comparison, bias</t>
  </si>
  <si>
    <t>physicality, realism, medium, personal, evolution</t>
  </si>
  <si>
    <t>medium, context, emotion, physicality, evolution</t>
  </si>
  <si>
    <t>interpretation, physicality, inference, evolution</t>
  </si>
  <si>
    <t>ambiguity, authority, purpose, medium, evolution</t>
  </si>
  <si>
    <t>interpretation, physicality, function, evolution</t>
  </si>
  <si>
    <t>confirmation, context, inference, bias, evolution</t>
  </si>
  <si>
    <t>interpretation, personal</t>
  </si>
  <si>
    <t>interpretation, context, evolution</t>
  </si>
  <si>
    <t>purpose, realism, physicality, evolution</t>
  </si>
  <si>
    <t>ambiguity, medium, evolution</t>
  </si>
  <si>
    <t>intuition, realism</t>
  </si>
  <si>
    <t>interpretation, physicality,  evolution</t>
  </si>
  <si>
    <t>ambiguity, context, evolution</t>
  </si>
  <si>
    <t>ambiguity, prior, bias, context, evolution</t>
  </si>
  <si>
    <t>approval, realism, purpose</t>
  </si>
  <si>
    <t>interpretation, function, personal, comprehension</t>
  </si>
  <si>
    <t>self-awareness, purpose, consensus</t>
  </si>
  <si>
    <t>function, interpretation, bias</t>
  </si>
  <si>
    <t>intuition, interpretation</t>
  </si>
  <si>
    <t>emotion, personal, self-awareness, aesthetics</t>
  </si>
  <si>
    <t>purpose, medium, metadata</t>
  </si>
  <si>
    <t>approval, sceptical, medium, realism</t>
  </si>
  <si>
    <t>approval, realism, intuition</t>
  </si>
  <si>
    <t>personal, emotion</t>
  </si>
  <si>
    <t>approval, aesthetics, realism, sceptical</t>
  </si>
  <si>
    <t>artefact, purpose</t>
  </si>
  <si>
    <t>ambiguity, metadata, purpose</t>
  </si>
  <si>
    <t>comprehension, inference</t>
  </si>
  <si>
    <t>function, bias</t>
  </si>
  <si>
    <t>context, approval, detail</t>
  </si>
  <si>
    <t>emotion, realism, artefact</t>
  </si>
  <si>
    <t>evolution, consensus, prior</t>
  </si>
  <si>
    <t>medium, self-awareness</t>
  </si>
  <si>
    <t>ambiguity, function</t>
  </si>
  <si>
    <t>self-awareness, rejection, aesthetics</t>
  </si>
  <si>
    <t>sceptical, function, realism</t>
  </si>
  <si>
    <t>confirmation, personal</t>
  </si>
  <si>
    <t>evolution, physicality, artefact</t>
  </si>
  <si>
    <t>approval, sceptical, aesthetics</t>
  </si>
  <si>
    <t>approval, realism, artefact</t>
  </si>
  <si>
    <t>artefact, metadata, realism</t>
  </si>
  <si>
    <t>prior, personal, interpretation</t>
  </si>
  <si>
    <t>authority, rejection</t>
  </si>
  <si>
    <t>self-awareness, change, bias</t>
  </si>
  <si>
    <t>prior, intuition</t>
  </si>
  <si>
    <t>aesthetics, approval, personal, realism</t>
  </si>
  <si>
    <t>physicality, personal</t>
  </si>
  <si>
    <t>evolution, time</t>
  </si>
  <si>
    <t>ambiguity, evolution, comparison</t>
  </si>
  <si>
    <t>prior, emotion, ambiguity, artefact</t>
  </si>
  <si>
    <t>function, comprehension</t>
  </si>
  <si>
    <t>sceptical, purpose</t>
  </si>
  <si>
    <t>approval, realism, metadata</t>
  </si>
  <si>
    <t>ambiguity, comparison, artefact, purpose</t>
  </si>
  <si>
    <t>bias, time, confirmation</t>
  </si>
  <si>
    <t>bias, context, confirmation</t>
  </si>
  <si>
    <t>rejection, personal</t>
  </si>
  <si>
    <t>approval, personal, artefact</t>
  </si>
  <si>
    <t>function, purpose</t>
  </si>
  <si>
    <t>sceptical, detail, metadata</t>
  </si>
  <si>
    <t>rejection, detail, personal</t>
  </si>
  <si>
    <t>time, change</t>
  </si>
  <si>
    <t>comprehension, medium, purpose, interpretation</t>
  </si>
  <si>
    <t>interpretation, authority, evolution, prior</t>
  </si>
  <si>
    <t>rejection, authority, purpose</t>
  </si>
  <si>
    <t>approval, authority</t>
  </si>
  <si>
    <t>comaprison, authority</t>
  </si>
  <si>
    <t>consensus, ambiguity</t>
  </si>
  <si>
    <t>comparison, inference</t>
  </si>
  <si>
    <t>aesthetics, sceptical, function</t>
  </si>
  <si>
    <t>comparison, aesthetics</t>
  </si>
  <si>
    <t>sceptical, personal</t>
  </si>
  <si>
    <t>bias, inference</t>
  </si>
  <si>
    <t>bias, function</t>
  </si>
  <si>
    <t>aesthetics, purpose, emotion</t>
  </si>
  <si>
    <t>physicality, interpretation, context</t>
  </si>
  <si>
    <t>medium, purpose, context</t>
  </si>
  <si>
    <t>realism, authority</t>
  </si>
  <si>
    <t>approval, sceptical, personal</t>
  </si>
  <si>
    <t>aesthetics, realism, sceptical</t>
  </si>
  <si>
    <t>emotion, rejection</t>
  </si>
  <si>
    <t>sceptical, purpose, realism</t>
  </si>
  <si>
    <t>bias</t>
  </si>
  <si>
    <t>consenus, context, inference</t>
  </si>
  <si>
    <t>artefact, consensus, interpretation</t>
  </si>
  <si>
    <t>approval, realism, interpretation</t>
  </si>
  <si>
    <t>sceptical, emotion, intuition</t>
  </si>
  <si>
    <t>appproval, context</t>
  </si>
  <si>
    <t>evolution, ambiguity</t>
  </si>
  <si>
    <t>ambiguity, evolution</t>
  </si>
  <si>
    <t>medium, physicality, purpose</t>
  </si>
  <si>
    <t>bias, confirmation, inference</t>
  </si>
  <si>
    <t>ambiguity, evolution, comparison, bias</t>
  </si>
  <si>
    <t>context, comparison, medium</t>
  </si>
  <si>
    <t>bias, personal</t>
  </si>
  <si>
    <t>interpretation, intuition</t>
  </si>
  <si>
    <t>interpretation, context, change</t>
  </si>
  <si>
    <t>intuition, physicality</t>
  </si>
  <si>
    <t>apprval, realism</t>
  </si>
  <si>
    <t>sceptical, detail, physicality</t>
  </si>
  <si>
    <t>context, self-awareness</t>
  </si>
  <si>
    <t>bias, interpretation, technical</t>
  </si>
  <si>
    <t>approval, personal, realism, prior</t>
  </si>
  <si>
    <t>physicality, artefact, realism</t>
  </si>
  <si>
    <t>prior, sceptical</t>
  </si>
  <si>
    <t>comparison, ambiguity</t>
  </si>
  <si>
    <t>interpretation, ambiguity, artefact</t>
  </si>
  <si>
    <t>inference, evolution, function</t>
  </si>
  <si>
    <t>interpretation, realism, rejection, aesthetics, context</t>
  </si>
  <si>
    <t>approval, sceptical, detail, personal</t>
  </si>
  <si>
    <t>realism, personal, medium</t>
  </si>
  <si>
    <t>consensus, purpose</t>
  </si>
  <si>
    <t>intuititon</t>
  </si>
  <si>
    <t>non-answer, bias, confirmation</t>
  </si>
  <si>
    <t>self-awareness, emotion, personal, aesthetics</t>
  </si>
  <si>
    <t>confirmation, bias, aesthetics</t>
  </si>
  <si>
    <t>artefact, physicality, realism</t>
  </si>
  <si>
    <t>evolution, function</t>
  </si>
  <si>
    <t>purpose, authority</t>
  </si>
  <si>
    <t>comparison, sceptical, detail, metadata</t>
  </si>
  <si>
    <t>Round towers are better…</t>
  </si>
  <si>
    <t>realism, medium</t>
  </si>
  <si>
    <t>rejection, emotion</t>
  </si>
  <si>
    <t>medium, authority, time</t>
  </si>
  <si>
    <t>comparison, self-awareness, aesthetics</t>
  </si>
  <si>
    <t>sceptical, detail, intuition</t>
  </si>
  <si>
    <t>sceptical, detail, consensus, physicality</t>
  </si>
  <si>
    <t>rejection, realism, personal</t>
  </si>
  <si>
    <t>rejection, frustration, bias</t>
  </si>
  <si>
    <t>rejection, function, interpretation</t>
  </si>
  <si>
    <t>medium, purpose, authority, realism</t>
  </si>
  <si>
    <t>medium, context, sceptical</t>
  </si>
  <si>
    <t>approval, interpretation</t>
  </si>
  <si>
    <t>approval, interpretation, detail</t>
  </si>
  <si>
    <t>medium, purpose, physicality</t>
  </si>
  <si>
    <t>realism, artefact, physicality</t>
  </si>
  <si>
    <t>ambiguity, interpretation</t>
  </si>
  <si>
    <t>evolution, artefact, physicality</t>
  </si>
  <si>
    <t>inference, context</t>
  </si>
  <si>
    <t>prior, interpretation, evolution</t>
  </si>
  <si>
    <t>approval, personal, medium</t>
  </si>
  <si>
    <t>rejection, comparison, realism, personal</t>
  </si>
  <si>
    <t>function, physicality, evolution</t>
  </si>
  <si>
    <t>approval, comparison, medium</t>
  </si>
  <si>
    <t>ambiguity, self-awareness, inference</t>
  </si>
  <si>
    <t>confirmation, bias, ambiguity</t>
  </si>
  <si>
    <t>evolution, aesthetics, realism, interpretation, rejection, purpose</t>
  </si>
  <si>
    <t>interpretation, realism, context, approval</t>
  </si>
  <si>
    <t>approval, realism, prior</t>
  </si>
  <si>
    <t>approval, personal, prior</t>
  </si>
  <si>
    <t>invalid</t>
  </si>
  <si>
    <t>Einwilligung</t>
  </si>
  <si>
    <t>Bitte wählen Sie das Tor, von dem Sie denken, dass es am besten in diese Lücke in der Stadtmauer passt.</t>
  </si>
  <si>
    <t>Wie sicher sind Sie, dass diese Auswahl stimmt?</t>
  </si>
  <si>
    <t>Warum haben Sie dieses Tor ausgewählt?</t>
  </si>
  <si>
    <t>Diese historischen Karten sind sich nicht einig, ob der Turm an der linken oder der rechten Seite der Brücke stand. Welcher glauben Sie?</t>
  </si>
  <si>
    <t>Wie haben Sie entschieden, welcher Karte Sie glauben wollen?</t>
  </si>
  <si>
    <t>Diese Karte ist von 1933, basiert aber auf einer Karte von 1810 und zeigt den Turm auch auf der rechten Seite der Brücke. Sind Sie sicher, dass Sie ihn links positionieren möchten?</t>
  </si>
  <si>
    <t>Warum haben Sie sich so entschieden?</t>
  </si>
  <si>
    <t>Welche Turm-Form würden Sie anhand dieser Bilder wählen?</t>
  </si>
  <si>
    <t>Warum haben Sie sich für diese Antwort entschieden?</t>
  </si>
  <si>
    <t>Das Stadttor stand nahe bei der Brücke und versperrte die Straße. Wir wissen ungefähr, wo die Häuser standen, aber nicht wie die Straßen verliefen. Wie führte wohl die Straße weiter?</t>
  </si>
  <si>
    <t>Wie sind Sie zu diesem Schluss gekommen?</t>
  </si>
  <si>
    <t xml:space="preserve">Welche Rekonstruktion würden Sie anhand dieser Quellenanalyse wählen? </t>
  </si>
  <si>
    <t>Ist das Ergebnis das Gleiche wie Ihre ursprüngliche Auswahl?</t>
  </si>
  <si>
    <t>Glauben Sie, dass Ihr neues Ergebnis korrekter ist als das Erste?</t>
  </si>
  <si>
    <t>Wie sicher sind Sie, dass Ihr neues Ergebnis richtig ist?</t>
  </si>
  <si>
    <t>Was könnte Sie dazu bewegen, ihre Meinung zu ändern?</t>
  </si>
  <si>
    <t>Warum sind auf den verschiedenen Bildern unterschiedliche Details zu sehen?</t>
  </si>
  <si>
    <t>Was war wohl an diese Giebelwand angeschlossen?</t>
  </si>
  <si>
    <t>Aus welchem Material wurde es gebaut?</t>
  </si>
  <si>
    <t>Wie begründen Sie Ihre Entscheidung?</t>
  </si>
  <si>
    <t xml:space="preserve">Wozu hätte man einen solchen Raum noch verwenden können? </t>
  </si>
  <si>
    <t>Was ist Ihr Eindruck von dieser Rekonstruktion von JP Koenig?</t>
  </si>
  <si>
    <t>Wie originalgetreu wirkt diese Rekonstruktion auf Sie?</t>
  </si>
  <si>
    <t>Was ist Ihr Eindruck von dieser Rekonstruktion von John Zimmer?</t>
  </si>
  <si>
    <t>Was ist Ihr Eindruck von diesem Rekonstruktions-Modell?</t>
  </si>
  <si>
    <t>Was ist Ihr Eindruck von dieser materiellen Rekonstruktion?</t>
  </si>
  <si>
    <t>Welche Rekonstruktion finden Sie am besten?</t>
  </si>
  <si>
    <t>Warum ist diese Rekonstruktion die Beste?</t>
  </si>
  <si>
    <t>Welcher Altersgruppe gehören Sie an?</t>
  </si>
  <si>
    <t>Was ist Ihr Ausbildungsstand?</t>
  </si>
  <si>
    <t>Arbeiten Sie in einem der folgenden Bereiche?</t>
  </si>
  <si>
    <t>Haben Sie noch Kommentare oder Anregungen?</t>
  </si>
  <si>
    <t xml:space="preserve">Eine letzte Frage: haben Sie die Fragen seriös beantwortet? </t>
  </si>
  <si>
    <t>Ich bin mindestens 18 Jahre alt, verstehe, wie meine Daten genutzt werden, und stimme der Teilnahme zu.</t>
  </si>
  <si>
    <t>Tor in eckigem Turm</t>
  </si>
  <si>
    <t xml:space="preserve">Weil es scheint als wäre die Verteidigung so am besten. Und eckig weil ich glaube dass eckig bauen einfacher war als rund. </t>
  </si>
  <si>
    <t>Rechts</t>
  </si>
  <si>
    <t>eckig</t>
  </si>
  <si>
    <t xml:space="preserve">Eckig, glaube dass es einfacher zu bauen war...warum auch immer. </t>
  </si>
  <si>
    <t>intuition, personal, bias, confirmation, physicality</t>
  </si>
  <si>
    <t>B: Die Straße macht einen scharfen Knick und führt durch ein Tor im Wachturm, parallel zur Stadtmauer.</t>
  </si>
  <si>
    <t>Verteidigung/ Abwehr</t>
  </si>
  <si>
    <t>Ja</t>
  </si>
  <si>
    <t>Sie sind gleich</t>
  </si>
  <si>
    <t>Eine Zeichnung die ein anderes Tor zeigt, mit einer Erklärung, warum sie so aussieht., Ein mittelalterliches Gemälde, in dem ein anderes Tor zu sehen ist., Eine archäologische Ausgrabung, bei der die Überreste eines anderen Tors gefunden werden.</t>
  </si>
  <si>
    <t>Veränderungen im Wandel der Zeit.</t>
  </si>
  <si>
    <t>Eine Verteidigungsanlage</t>
  </si>
  <si>
    <t>Stein</t>
  </si>
  <si>
    <t>Geraten 🙈</t>
  </si>
  <si>
    <t>Wc</t>
  </si>
  <si>
    <t>Ein bischen was dazugemalt würde ich meinen</t>
  </si>
  <si>
    <t>sceptical, realism</t>
  </si>
  <si>
    <t>Hab in die zeichtung mehr vertrauen als in die andere</t>
  </si>
  <si>
    <t>Gut</t>
  </si>
  <si>
    <t>John Zimmers Zeichnung</t>
  </si>
  <si>
    <t>Sie scheint mir am hlaubwürdigsten zu sein</t>
  </si>
  <si>
    <t>Bachelor oder gleichwertiger Universitätsabschluss</t>
  </si>
  <si>
    <t>Keines davon</t>
  </si>
  <si>
    <t xml:space="preserve">Das hast du toll gemacht marleen 😁 </t>
  </si>
  <si>
    <t>Ja, ich habe seriös geantwortet, sie können zu Forschungszwecken verwendet werden.</t>
  </si>
  <si>
    <t>Eckiger Turm rechts</t>
  </si>
  <si>
    <t>Symetrie</t>
  </si>
  <si>
    <t>Identische Meinung zu meiner Endscheidung</t>
  </si>
  <si>
    <t>rund</t>
  </si>
  <si>
    <t>Ansicht der Bilder</t>
  </si>
  <si>
    <t>A: Der Turm steht neben dem eigentlichen Tor, und die Straße verläuft geradeaus weiter.</t>
  </si>
  <si>
    <t>Leichtere Wegführung für Kutschen</t>
  </si>
  <si>
    <t>Runder Turm rechts</t>
  </si>
  <si>
    <t>Nein</t>
  </si>
  <si>
    <t>Ein Historiker, der in einem Buch etwas anderes schreibt., Eine Rekonstruktion in einem Museum, die ein anderes Tor zeigt., Ein mittelalterliches Gemälde, in dem ein anderes Tor zu sehen ist., Eine archäologische Ausgrabung, bei der die Überreste eines anderen Tors gefunden werden.</t>
  </si>
  <si>
    <t>Künstlerische Freiheit., Weil die Entfernung es schwer macht, die Details zu erkennen.</t>
  </si>
  <si>
    <t>Bildmaterial</t>
  </si>
  <si>
    <t>/</t>
  </si>
  <si>
    <t>Sehr technisch gezeichnet</t>
  </si>
  <si>
    <t>Sehr realistisch</t>
  </si>
  <si>
    <t>Sehr praktisch gehalten</t>
  </si>
  <si>
    <t>Schöne Rekonstruktion</t>
  </si>
  <si>
    <t>approval, emotion, personal</t>
  </si>
  <si>
    <t>Dies ist mein Eindruck</t>
  </si>
  <si>
    <t>intuition, personal, non-answer</t>
  </si>
  <si>
    <t>Ausbildung abgeschlossen</t>
  </si>
  <si>
    <t>Medizin</t>
  </si>
  <si>
    <t>Eckiger Turm links</t>
  </si>
  <si>
    <t>eckig, weil alle Gebäude und Türme eckig sind; die Wegführung geht geradeaus, das schließt das Tor im eckigen Turm aus und Turm links wegen der Optik</t>
  </si>
  <si>
    <t>Sieht genauer gezeichnet aus</t>
  </si>
  <si>
    <t>auf dem letzten Bild sieht es eckig aus, auf den anderen Bildern nicht so gut zu erkennen</t>
  </si>
  <si>
    <t>geraten, scharfer Knick in der Straße ist komisch</t>
  </si>
  <si>
    <t>self-awareness, inference</t>
  </si>
  <si>
    <t>Ein Historiker, der in einem Buch etwas anderes schreibt., Ein mittelalterliches Gemälde, in dem ein anderes Tor zu sehen ist., Eine archäologische Ausgrabung, bei der die Überreste eines anderen Tors gefunden werden.</t>
  </si>
  <si>
    <t>Künstlerische Freiheit., andere Perspektiven</t>
  </si>
  <si>
    <t>Ein Balkon</t>
  </si>
  <si>
    <t>Holz</t>
  </si>
  <si>
    <t xml:space="preserve">geraten, die Frage ist etwas ungenau. Angebaut noch vorne heraus? Die Geländestruktur lässt mich den Erker und großen Raum ausschließen. Verteidigungsanlage wäre noch möglich, da weiß ich nicht, wie die ausgesehen haben könnte. Von daher Balkon. </t>
  </si>
  <si>
    <t>comparison, context, comprehension</t>
  </si>
  <si>
    <t>??</t>
  </si>
  <si>
    <t>sehr verschnörkelt, nach den letzten Informationen hätte ich es so eher weniger erwartet</t>
  </si>
  <si>
    <t>rejection, aesthetics, realism, interpretation</t>
  </si>
  <si>
    <t xml:space="preserve">detailgenauer, bessere Perspektive und durch das schlichte Erscheinungsbild eher so wie vorgestellt </t>
  </si>
  <si>
    <t>approval, realism, aesthetics, medium</t>
  </si>
  <si>
    <t>zu schlicht, die blauen Dächer irritieren</t>
  </si>
  <si>
    <t>sceptical, detail, rejection, medium</t>
  </si>
  <si>
    <t>ganz gut</t>
  </si>
  <si>
    <t>wirkt stimmig</t>
  </si>
  <si>
    <t>Schule abgeschlossen, Ausbildung ja, aber nicht staatlich anerkannt</t>
  </si>
  <si>
    <t>Passte zum dahinterliegendem Gebäude (eckiger Turm) und das Tor in der Mauer passt eher als das Tor im Turm selbst.</t>
  </si>
  <si>
    <t xml:space="preserve">Die Karte schein detaillierter und korrekter zu sein. </t>
  </si>
  <si>
    <t>medium, authority</t>
  </si>
  <si>
    <t>2 Bilder sind eher rund, beim letzten Bild könnten die 'graden' Wände auch Innenwände gewesen sein, wo die Mauer drumherum zerfallen ist.</t>
  </si>
  <si>
    <t>interpretation, consensus, evolution, context</t>
  </si>
  <si>
    <t>Die Strasse könnte im so genannten Boulevard an der Stadtmauer entlanglaufen.</t>
  </si>
  <si>
    <t>Tor in rundem Turm</t>
  </si>
  <si>
    <t>Eine Zeichnung die ein anderes Tor zeigt, mit einer Erklärung, warum sie so aussieht.</t>
  </si>
  <si>
    <t>Entweder ein Balkon oder eine Verteidigungsanlage aus teilweise Holz gefertigt würde hier sind machen</t>
  </si>
  <si>
    <t>Lager für Reliquien?</t>
  </si>
  <si>
    <t>Sehr künstlerisch ansprechend, aber finde ich nicht unbedingt historisch.</t>
  </si>
  <si>
    <t>aesthetics, ambiguity, realism, rejection</t>
  </si>
  <si>
    <t>Realistischer als die 1. Skizze</t>
  </si>
  <si>
    <t xml:space="preserve">Relativ dicht an der Rekonstruktion von John Zimmer. </t>
  </si>
  <si>
    <t>Optisch passend.</t>
  </si>
  <si>
    <t xml:space="preserve">Finde die Rekonstruktion von John Zimmer noch am realistischsten. </t>
  </si>
  <si>
    <t>Derzeit Student, Master oder gleichwertiger Universitätsabschluss</t>
  </si>
  <si>
    <t>Die Perspektive ist nicht klar, auf ersten Blick wäre ich von einer gerade verlaufenden Mauer mit Tor ausgegangen. Ich gehe aber jetzt davon aus das die Mauer rechts etwas hervor steht und somit an der Seite ein Turm stehen müsste. Ein runder Turm  wäre sowohl besser geeignet Geschosse abzuwehren, würde aber auch der Garnison ein besseres Sicht- und Feuerfeld geben. Auch sind Quadratische Türme eher älter, resp. anderer Rolle als in einer Stadtpforte. Die beiden letzten Bilder habe ich ausgeschlossen da der Raum hinter der Mauer rechts zu eng erscheint und eine Stadtpforte, im Gegensatz zu einer Hinterpforte oder Burgpforte generell geradeaus verläuft. An sich sind aber nicht genügend Informationen vorhanden für eine Rekonstruktion.</t>
  </si>
  <si>
    <t>context, function, physicality, prior, metadata, inference</t>
  </si>
  <si>
    <t>Eine Katasterkarte würde ich eher als zuverlässig werten als eine frühere Stadtkarte.</t>
  </si>
  <si>
    <t>Grundriss auf dem 1883er Bild ist eckig, da dies ein realistisches Bild ist gehe ich davon aus dass diesem eher vertraut werden kann. Interessanterweise scheint das Haus hinter dem Turm in allen drei Bildern identisch. Die beiden ersten Bilder könnten auch einen Rechteckturm zeigen, sind aber entweder nicht detailliert genug oder unklare Perspektive.</t>
  </si>
  <si>
    <t>medium, interpretation, ambiguity</t>
  </si>
  <si>
    <t>Der ersten Zeichnung nach würde ein Knick nach Rehts mehr Sinn ergeben obschon man öfter einen geraden Verlauf bei Stadttoren einzufinden scheint. Ein Torgebäude wäre aber auch üblicher als ein einzelner flankierende Turm.</t>
  </si>
  <si>
    <t>prior, ambiguity, inference</t>
  </si>
  <si>
    <t>Ein Historiker, der in einem Buch etwas anderes schreibt., Eine archäologische Ausgrabung, bei der die Überreste eines anderen Tors gefunden werden.</t>
  </si>
  <si>
    <t>Veränderungen im Wandel der Zeit., Weil die Entfernung es schwer macht, die Details zu erkennen.</t>
  </si>
  <si>
    <t>Kann ich nicht sagen. Es käme auch auf die Zeitstellung der Anbauten an. Für einen geschlossenen Steinerker müssten auch Spuren im Mauerwerk selbst vorhanden sein, was nicht der Fall zu sein scheint. Für einfache Hurten hingegen scheint dies mir ein ungewöhnlicher Ort und die stärkere Befestigung der Pfahllöscher wäre wohl unnötig. Bei Verteidigunszweck müsste man sich auch die Frage stellen welchen Zweck diese erfüllen sollte, geht ein Weg unter diesem Punkt durch wäre dies sinnvoll, andernfalls pure Verschwendung da diese Wand eh nicht angreifbar erscheint. Ein kleinere Aborterker aus Holz wäre hingegen sinnvoll, besonders da die Mauer unterhalb keine grössere Fenster aufweist.</t>
  </si>
  <si>
    <t>metadata, artefact, physicality, function</t>
  </si>
  <si>
    <t>Kommentar oben.</t>
  </si>
  <si>
    <t>Für einen reinen Aborterker wäre diese Rekonstruktion zu gross. Die Sicht in die Kapelle ist interessant und würde natürlich an der Stelle, in der Form einen Aborterker undenkbar machen. Aber auch eine Badestube mit Blick in die Kapelle erscheint mir zu profan. Theoretisch könnte der Erker auch zwei Räume verbinden ohne Mauerdurchbruch, nur wieso soviel Mühe wenn man dann die Außenmauer durchbrechen muss. Den Kamin dachte ich übrigens im vorigen Bild an der Form zu erahnen, entschloss mich im Endeffekt aber für eine zweite Tür da keine Spur eines Verlaufs der Kaminröhre außen zu sehen war, hier im Bild ist aber klar dass dieser innen an der Mauer hochführte, wohl sogar beidseitig zugänglich wäre.</t>
  </si>
  <si>
    <t>scpetical, function, physicality, interpretation, artefact</t>
  </si>
  <si>
    <t>Sehr idealisiert und dem Bild des späten 19. Jh. entsprechend. Romantisch, fast Märchenhaft. Natürlich wären alle dies Türmchen und andere Details bei einer durchlaufend bewohnten Ganerbenburg nicht undenkbar. Aufjedenfall sieht man ähnliche Rekonstruktionen in anderen Ländern.</t>
  </si>
  <si>
    <t>aesthetics, realism, sceptical, evolution, consensus</t>
  </si>
  <si>
    <t>Viel nüchterner als die vorherige Zeichnung. Wenn sie auf Grabungen beruht sicher auch realistisch da eine Burg über die Jahrhunderte oft um- und ausgebaut wurde und dazu nicht nur repräsentative oder militärische Gebäude gehörten sondern auch einfache Wirtschaftsgebäude.</t>
  </si>
  <si>
    <t>evolution, medium, function, realism, metadata</t>
  </si>
  <si>
    <t>Da es unmöglich auf Grabungen beruhen kann würde ich diese Darstellung als weniger wahrscheinlich ansehen. Andreseits scheinen Details von Zimmer's Untersuchung vorhanden zu sein. Dies könnte also eine Art hybrid sein, zwischen Grabungsbefunden und einer gewissen Romantik.</t>
  </si>
  <si>
    <t>ambiguity, sceptical, aesthetics, interpretation, realism</t>
  </si>
  <si>
    <t>Das Kriechingerhaus scheint generell realistisch wiederaufgebaut zu sein. Entspräche auch anderen Burgen im In- und Ausland.</t>
  </si>
  <si>
    <t>Den Wiederaufbau</t>
  </si>
  <si>
    <t>Die letzte da man nur wieder aufbauen sollte was genügend belegt ist. Wenn Zimmers Zeichnung mir zwar realistischer erscheint so beruht sie doch wohl auf zu vielen Vermutungen. Im schlimmsten Fall kann man immer noch später weitere Rekonstruktionen an anderen Teilen der Burg vornehmen, wenn die Quellenlage dann in Zwischenzeit doch mehr hergeben sollte. Ein Ab- oder Rückbau einer falschen Rekonstruktion (siehe der nördliche Turm der Alten Kirche in Diekirch) ist hingegen fast unmöglich.</t>
  </si>
  <si>
    <t>personal, metadata, realism, physicality, artefact</t>
  </si>
  <si>
    <t>Zwei Jahre Studium in Geschichte und Politischen Wissenschaften ohne Abschlussdiplom.</t>
  </si>
  <si>
    <t>Nein. Ich bin aber im Living History, auf Museumsebene, aktiv und wenn ich mich auch nicht speziell mit Burgbau beschäftige denke ich dass ich doch in dem Bereich überdurchschnittlich imformiert bin. Was aber klar keine fallschdeutungen ausschliesst wie sich im Laufe dieser Umfrage herausgestellt hat.</t>
  </si>
  <si>
    <t>Sehr lehrreich, danke.</t>
  </si>
  <si>
    <t>Das Tor in einem Turm würde die wehrhaftigkeit stark erhöhen</t>
  </si>
  <si>
    <t>Die Katasterkarte ist warscheinlich genauer</t>
  </si>
  <si>
    <t>auf den 2ten Bild erkennt man die Rundung des turmes</t>
  </si>
  <si>
    <t>Eine archäologische Ausgrabung, bei der die Überreste eines anderen Tors gefunden werden.</t>
  </si>
  <si>
    <t>Künstlerische Freiheit.</t>
  </si>
  <si>
    <t>nicht besonders realistisch</t>
  </si>
  <si>
    <t>recht realistisch</t>
  </si>
  <si>
    <t>Industrie</t>
  </si>
  <si>
    <t>Logik</t>
  </si>
  <si>
    <t>Links</t>
  </si>
  <si>
    <t>Ferraris hat sich oft als genau herausgestellt.</t>
  </si>
  <si>
    <t>authority, prior</t>
  </si>
  <si>
    <t>Nein, ich denke, er stand doch rechts.</t>
  </si>
  <si>
    <t>Mehr Information</t>
  </si>
  <si>
    <t>interpretation, metadata</t>
  </si>
  <si>
    <t>Runde Türme sind wahrscheinlicher.</t>
  </si>
  <si>
    <t>Verteidigung</t>
  </si>
  <si>
    <t>Festungskunst</t>
  </si>
  <si>
    <t>Romantik</t>
  </si>
  <si>
    <t>Wissenschaftlich</t>
  </si>
  <si>
    <t>Von Zimmer inspiriert</t>
  </si>
  <si>
    <t>Ich bin gegen Rekonstruktionen.</t>
  </si>
  <si>
    <t>bias, personal, rejection</t>
  </si>
  <si>
    <t>Momentaufnahme, Detailtreue</t>
  </si>
  <si>
    <t>Schule abgeschlossen</t>
  </si>
  <si>
    <t xml:space="preserve">Die Möglichkeit im Torgebäude auch Räume für die Wache etc. wettergeschützt unterzubringen. Eckig deswegen weil einfacher zu bauen. 
</t>
  </si>
  <si>
    <t>physicality, function</t>
  </si>
  <si>
    <t>Die neuere ist vermutlich genauer</t>
  </si>
  <si>
    <t xml:space="preserve">Bild 1 + 2 wirken für mich rund. 
</t>
  </si>
  <si>
    <t>Alte Straßenführungen in Orten sind selten geradlinig.</t>
  </si>
  <si>
    <t>Weil die Entfernung es schwer macht, die Details zu erkennen.</t>
  </si>
  <si>
    <t xml:space="preserve">Die 4 Auflagen unter der bogenförmigen (Tür?)Öffnung scheinen für holzauflagen gedacht. </t>
  </si>
  <si>
    <t xml:space="preserve">Um in privater Atmosphäre die Messe zu hören. Den Badezuber halte ich für zu extravagant gedacht. </t>
  </si>
  <si>
    <t>function, rejection</t>
  </si>
  <si>
    <t>Wirkt ein bisschen wie eine Spielzeugburg - etwas zu idealisiert.</t>
  </si>
  <si>
    <t>Wirkt glaubhafter, weil schlichter.</t>
  </si>
  <si>
    <t>Der Zeichnung 2 recht ähnlich</t>
  </si>
  <si>
    <t xml:space="preserve">Sieht stimmig aus, zumndest wurde nicht zu sehr hinzugedichtet. </t>
  </si>
  <si>
    <t>approval, purpose, medium</t>
  </si>
  <si>
    <t xml:space="preserve">Detailnah, aber dennoch nicht übertrieben. </t>
  </si>
  <si>
    <t>Master oder gleichwertiger Universitätsabschluss</t>
  </si>
  <si>
    <t>main road, thus carts have to go in straight; assuming righthanded people attacking.</t>
  </si>
  <si>
    <t>right-handed as the standard for attackers, thus the walls of the tower hinder sword swinging</t>
  </si>
  <si>
    <t>inference, bias, prior</t>
  </si>
  <si>
    <t>image 2</t>
  </si>
  <si>
    <t>goods have to come in quickly, adversaries should not be able to get support over the walls by clearing the area directly behind it</t>
  </si>
  <si>
    <t>Eine archäologische Ausgrabung, bei der die Überreste eines anderen Tors gefunden werden., timetravel</t>
  </si>
  <si>
    <t>Künstlerische Freiheit., art-fashion</t>
  </si>
  <si>
    <t>too close to the edge for another building / extension; timber is light weight and more likely to have become firewood probably during WW1
And timber is remarkably fire resistant once aged</t>
  </si>
  <si>
    <t>physicality, context, evolution</t>
  </si>
  <si>
    <t>1, defence; 1, move goods up the store rooms upstairs</t>
  </si>
  <si>
    <t xml:space="preserve">decent, but probably more than just a bit romantisised </t>
  </si>
  <si>
    <t xml:space="preserve">without knowing the architecture of era and area, I'd say the chimneys are off, and so is the perspective </t>
  </si>
  <si>
    <t>sceptical, self-awareness, medium, detail</t>
  </si>
  <si>
    <t>based on the drawing of John Zimmer, with better perspective</t>
  </si>
  <si>
    <t>see 2+3</t>
  </si>
  <si>
    <t>Das Modell</t>
  </si>
  <si>
    <t>2, 3, and 4 are all essentially the same, the model is just the most complete.</t>
  </si>
  <si>
    <t>Keines davon, engineer in the water industry</t>
  </si>
  <si>
    <t>Die Lücke lässt eigentlich keinen Platz für einen zusätzlichen Turm übrig. Wenn die Stadtmauer früheren Datums ist, wäre eine eckige Konstruktion etwas wahrscheinlicher als eine runde, die besser gegen Beschuss mit Schwarzpulverwaffen geeignet ist.</t>
  </si>
  <si>
    <t>context, prior, evolution, ambiguity</t>
  </si>
  <si>
    <t>Durch die Straßenführung kommt mir die linke Variation wahrscheinlicher vor.</t>
  </si>
  <si>
    <t>Die Karte ist etwas genauer und zeigt besser den Verlauf der Straße entlang der Stadtmauer. Kann seind, dass ich den Platz vor der Mauer als Straße angesehen habe.</t>
  </si>
  <si>
    <t>change, medium, interpretation</t>
  </si>
  <si>
    <t>Die Bilder von 1800 und 1845 zeigen zwar eher einen runden Grundriss, doch die Fundamente scheinen auf einen eher eckigen, leicht abgeschrägten Grundriss hinweisen.</t>
  </si>
  <si>
    <t>Bessere Kontrolle möglicher Angreifer. Diese müssten Belagerungsmaterial um die Ecke bewegen, während sie dem Beschuss von der Mauer aus ausgesetzt wären.</t>
  </si>
  <si>
    <t>Künstlerische Freiheit., Schlechte Zeichner.</t>
  </si>
  <si>
    <t>Ich denke, dass die Giebel keine große und schwere Anlage unterstützen konnten. Hier könnte z.B. ein Wehrerker drauf konstruiert sein.</t>
  </si>
  <si>
    <t>Nähzimmer oder ähnliches für die Hofdamen. Darauf könnte auch der Kamin hinweisen.</t>
  </si>
  <si>
    <t>Idealisiert, Märchenschloss</t>
  </si>
  <si>
    <t>Sieht wahrscheinlich aus.</t>
  </si>
  <si>
    <t>Etwas grob</t>
  </si>
  <si>
    <t>Sieht eher erhaltend als rekonstruiert aus.</t>
  </si>
  <si>
    <t>Sieht für mich wahrscheinlich aus - den Wiederaufbau kann ich aufgrund des Fotos schlecht beurteilen.</t>
  </si>
  <si>
    <t>realism, technical</t>
  </si>
  <si>
    <t>Keines davon, Grafik-Design, Werbung</t>
  </si>
  <si>
    <t>Strategische Ausrichtung: Toor fuehrt so nicht direkt in die Stadt und kann besser von der Mauer aus beschuetzt werden.  Eckiger Turm schliesst besser mit der darauf anschliessenden Mauer ab und kann so nicht als Schutz fuer die Angreifer dienen.</t>
  </si>
  <si>
    <t>Turm and der linken bietet die Moeglichkeit sowohl die Bruecke als auch die dahinter liegende Uferseite zu schuetzen.</t>
  </si>
  <si>
    <t xml:space="preserve">Sieht rund aus. </t>
  </si>
  <si>
    <t>Kein direkter Weg in die Stadt. Lässt sich besser überwachen.</t>
  </si>
  <si>
    <t>Eine Zeichnung die ein anderes Tor zeigt, mit einer Erklärung, warum sie so aussieht., Eine archäologische Ausgrabung, bei der die Überreste eines anderen Tors gefunden werden.</t>
  </si>
  <si>
    <t xml:space="preserve">Keine Anschlusssteine an den Giebelwänden die auf weiter fuehrendes Mauerwerk hindeuten. </t>
  </si>
  <si>
    <t>Privates Zimmer von dem aus dre Burgherr und geladene Gäste dem Gottesdienst diskret mitverfolgen können.</t>
  </si>
  <si>
    <t>Sehr romantisch...</t>
  </si>
  <si>
    <t>Besser.</t>
  </si>
  <si>
    <t xml:space="preserve">Gleicht sehr stark der Zeichnung von John Zimmer. </t>
  </si>
  <si>
    <t>Nur teilweise Rekonstruktion. Wahrscheinlich wäre der Erker in der doch sehr prominenten Lage eher aufwändiger detailiert um den Reichtum und die Macht des Burgherren hervorzuheben. Insbesondere mit der direkten Sichtlinie von der Stadt aus.</t>
  </si>
  <si>
    <t>sceptical, detail, medium, context</t>
  </si>
  <si>
    <t>Koenigs Zeichnung sieht doch eher wie eine romantisirende Darstellung aus, Das Modell zeigt den Erker als einfaches Fachwerk - siehe Antwort zur materiellen Rekonstruktion. Zimmers Zeichung ist lässt Details in diesem Bezug aus.</t>
  </si>
  <si>
    <t>Architektur</t>
  </si>
  <si>
    <t>weil es kein Tor eingerahmt von zwei Tuermen zur Auswahl gab. Und weil Tore oftmals noch weitere Verteidiungsmechanismen hatten, die sich besser in ein Gebaeude als in Eine Mauer bauen lassen.</t>
  </si>
  <si>
    <t>weil spaeter schon Umbauten stattgefunden haben koennten</t>
  </si>
  <si>
    <t>Ja, ich bin sicher, dass er links stand.</t>
  </si>
  <si>
    <t>Es ist ja immer noch nicht 100% eindeutig , ob zum Zeitpunkt dieser Karte (1933) der Turm ueberhaupt noch vorhanden war.</t>
  </si>
  <si>
    <t>confirmation, evolution, ambiguity</t>
  </si>
  <si>
    <t>Es scheint so, laut the Ansichten. Allerdings, sind solche oftmals romantisiert in 19Jhr und daher mit Vorsichht zu geniessen.</t>
  </si>
  <si>
    <t>interpretation, sceptical, prior</t>
  </si>
  <si>
    <t>Die Strasse und der Eingang ist besser kontrollierbar, wenn sie parallel zur Mauer verlaeuft.</t>
  </si>
  <si>
    <t>Ein 3D-Modell, das sehr echt aussieht., Eine Zeichnung die ein anderes Tor zeigt, mit einer Erklärung, warum sie so aussieht., Eine archäologische Ausgrabung, bei der die Überreste eines anderen Tors gefunden werden.</t>
  </si>
  <si>
    <t>Veränderungen im Wandel der Zeit., Künstlerische Freiheit., Weil die Entfernung es schwer macht, die Details zu erkennen., Schlechte Zeichner.</t>
  </si>
  <si>
    <t>Ein geschlossener Erker</t>
  </si>
  <si>
    <t>Wegen der Auflegerloecher in der wand</t>
  </si>
  <si>
    <t>Als handwerkszimmer</t>
  </si>
  <si>
    <t>Sehr verspielt und stark romantisiert</t>
  </si>
  <si>
    <t>Schluessig und dem Stil der Epoche angemessen</t>
  </si>
  <si>
    <t>approval, prior, medium, aesthetics</t>
  </si>
  <si>
    <t>Klar und realistisch</t>
  </si>
  <si>
    <t>approval, realism, personal, medium</t>
  </si>
  <si>
    <t>zu schlicht und nicht dem Status dieser Burg gerecht werdend</t>
  </si>
  <si>
    <t xml:space="preserve">Da Modell zeight Farbe und damit indiziert Reichtum des Besitzers. </t>
  </si>
  <si>
    <t>detail, purpose, prior</t>
  </si>
  <si>
    <t xml:space="preserve">Es waere schoen mal Rekonstructionen von Burgen zu sehen, mit ihren reichen Farbschemata. z.B Burg Stirling in Schottland hat aussen reiche golde Farbe, welche die Burg schon von weitem in der LAndschaft hervorhebt. </t>
  </si>
  <si>
    <t>source, aesthetics, detail</t>
  </si>
  <si>
    <t>Runder Turm links</t>
  </si>
  <si>
    <t>13 jh. Wäre es möglich so zubauen</t>
  </si>
  <si>
    <t xml:space="preserve">1778 würde militärischen Sinn machen </t>
  </si>
  <si>
    <t>Neue fund befunde</t>
  </si>
  <si>
    <t>change, metadata</t>
  </si>
  <si>
    <t>Sieht für mich so aus</t>
  </si>
  <si>
    <t xml:space="preserve">Ich glaube zwei Tore sind einfach zu nah </t>
  </si>
  <si>
    <t>Ein mittelalterliches Gemälde, in dem ein anderes Tor zu sehen ist.</t>
  </si>
  <si>
    <t>Es wird nichts sehr groß sein da keine weiteren Einlagen für balken sind</t>
  </si>
  <si>
    <t xml:space="preserve">Verteidigung der Anlage </t>
  </si>
  <si>
    <t>Zu prächtig</t>
  </si>
  <si>
    <t>Realistischer</t>
  </si>
  <si>
    <t>Sehr passend zur zeichnung</t>
  </si>
  <si>
    <t>Sieht gut aus</t>
  </si>
  <si>
    <t xml:space="preserve">Gefällt mir sehr gut </t>
  </si>
  <si>
    <t xml:space="preserve">Nach der Rekonstruktion uns der aktuellen Bild, sieht es aus, als ob keine Runden Türme in dee Mauer vorhanden sind. Sofern es keine Türme in den Ecken gibt, würde ein Tor im eckigen Turm mehr Sinn ergeben. </t>
  </si>
  <si>
    <t xml:space="preserve">Aufgrund der ersten datierten Karte. Wobei es schwierg ist. Zwischen den Karten liegen 46 Jahre. Da kann sich selbst in der Architektur einer Stadt viel verändern. Es kann also auch beides stimmen. </t>
  </si>
  <si>
    <t>time, ambiguity, evolution</t>
  </si>
  <si>
    <t xml:space="preserve">Diese Karte ist genauer gezeichnet. Wie schon zur vorherigen Frage geschrieben, kann es sich auch geändert haben. Sofern es eine Karte gibt, die noch genauer ist, kann auch genauer bestimmt werden. </t>
  </si>
  <si>
    <t>medium, evolution, metadata</t>
  </si>
  <si>
    <t xml:space="preserve">Bei einem eckigem Turm sind die Ecken mehr zu sehen. Auf dem bild sieht man dagegen einen Runden Turm. </t>
  </si>
  <si>
    <t xml:space="preserve">Wenn Händler durch ein Tor fahren, wollen sie zum Marktplatz, der in der Mitte der Stadt liegt und weniger am Fluss lag. </t>
  </si>
  <si>
    <t xml:space="preserve">Wenn es sich auf die Giebelwand bezieht, dann war es Stein, sofern es auf den Bildern zu erkennen ist. Och vermute auch sehr stark, dass es um feuerfestes Material ging.Wenn es um das geht, was an der Gievelwand anschloss, dann könnte ich mir vorstellen, dass es sich um einen Balkon aus Holz gehandelt hat, bei dem die Zeit, ein Brand ihrem Tribut gefordert hat. </t>
  </si>
  <si>
    <t xml:space="preserve">Handarbeitszimmer, Lesezimmer, Schreibzimmer (wegen Licht) </t>
  </si>
  <si>
    <t xml:space="preserve">Sehr gedrungen. Ist die Frage, ob es wirklich so war. Da eine Burg ja auch sehr teuer war. Da fehlen die Hintergründe zu den finanziellen Mitteln der Grafschaft. </t>
  </si>
  <si>
    <t>medium, sceptical, metadata</t>
  </si>
  <si>
    <t>Könnte ganz gut hinkommen. Es sieht nicht alles so eng gebaut. Als wäre noch Platz vorhanden.</t>
  </si>
  <si>
    <t xml:space="preserve">Es sieht nach einer klassischen Burg Konstruktion aus. </t>
  </si>
  <si>
    <t>comparison, prior</t>
  </si>
  <si>
    <t>Es ist gut, wenn sowas erhalten word und nicht in Vergessenheit gerät. 100% kann man es warscheinlich nie nach bauen.</t>
  </si>
  <si>
    <t>approval, purpose, ambiguity, personal</t>
  </si>
  <si>
    <t xml:space="preserve">Es ist Geschichte zum Anfassen. Es ist das eine nur davon zu lesen und es sich vorstellen zu müssen oder tatsächlich auch da hingehen zu können und es mit den eigenen Augen zu sehen. </t>
  </si>
  <si>
    <t>realism, physicality, artefact, emotion, personal</t>
  </si>
  <si>
    <t>Passt sich am besten an</t>
  </si>
  <si>
    <t xml:space="preserve">Links wäre der Turm auf dem Weg </t>
  </si>
  <si>
    <t>Auf den ersten zwei Bildern erkennbar</t>
  </si>
  <si>
    <t xml:space="preserve">Ein scharfer Knick wäre für Wagen und Reiter unpraktisch </t>
  </si>
  <si>
    <t xml:space="preserve">Die vorherigen Bilder </t>
  </si>
  <si>
    <t xml:space="preserve">Guter Ausblick - nicht mehr vorhanden </t>
  </si>
  <si>
    <t xml:space="preserve">Verteidigung </t>
  </si>
  <si>
    <t xml:space="preserve">Etwas zu filigran </t>
  </si>
  <si>
    <t xml:space="preserve">Detailgetreu </t>
  </si>
  <si>
    <t xml:space="preserve">Zu angepasst - wirkt wie 50er Jahr Siedlung </t>
  </si>
  <si>
    <t>rejection, aesthetics, purpose, realism</t>
  </si>
  <si>
    <t xml:space="preserve">Passend </t>
  </si>
  <si>
    <t xml:space="preserve">Keine Festlegung auf Materalien. Lässt Spielraum </t>
  </si>
  <si>
    <t>physicality, purpose</t>
  </si>
  <si>
    <t>Der Turm sieht aus, als würde er gut zum hinter der Mauer liegendem Gebäude anschließen.</t>
  </si>
  <si>
    <t xml:space="preserve">Ich weiß es nicht. </t>
  </si>
  <si>
    <t>Das meiste kann man im Bad von 1845 erkennen. Dort sind keinerlei Ecken zu sehen; es sieht aus wie eine Zylinderform</t>
  </si>
  <si>
    <t>Ich halte es für plausibler, dass ein weg direkt in die Stadt geführt hat, anstatt am Rand der Stadt entlang</t>
  </si>
  <si>
    <t xml:space="preserve">Veränderungen im Wandel der Zeit., Verschiedene Blickwinkel und Lichtverhältnisse. </t>
  </si>
  <si>
    <t>Erhöhter Standpunkt; hervorstehende Teile des Hauses; schmale, hohe Fenster, die man als Schießscharten deuten könnte. Stein nur weil der Rest des Hauses darauf gemacht zu sein scheint.</t>
  </si>
  <si>
    <t>Abstellkammer</t>
  </si>
  <si>
    <t>Der Rest des Gebäudes scheint sich vom noch erhaltenen Teil stilweise abzuheben. Auch sonst wirkt das Bauwerk größer als zuvor angenommen</t>
  </si>
  <si>
    <t>sceptical, context</t>
  </si>
  <si>
    <t>Einheitlicher was den Baustil angeht, wirkt durch den Zeichenstil auch realer.t</t>
  </si>
  <si>
    <t>medium, realism, approval</t>
  </si>
  <si>
    <t>Ähnlich wie John Zimmers Rekonstruktion, nur die blauen Dächer sind überraschend.</t>
  </si>
  <si>
    <t>Einheitlich im Stil, da es immernoch wie eine Ruine, als wir eine Rekonstruktion aussieht auch glaubwürdig.</t>
  </si>
  <si>
    <t>medium, purpose, aesthetics, realism, approval</t>
  </si>
  <si>
    <t xml:space="preserve">Finde ich am glaubwürdigsten. Im Gegensatz zum Wiederaufbau ist das gesamte Gebäude rekonstruiert worden, auch wenn der Wiederaufbau durch die Tatsache, dass das Gebäude tatsächlich dort so steht, realistischer wirkt. </t>
  </si>
  <si>
    <t>medium, purpose, realism, comparison</t>
  </si>
  <si>
    <t>Schule abgeschlossen, Fange in 2 Wochen einen Freiwilligendienst an</t>
  </si>
  <si>
    <t>Eckig passt zum Rest, diese Position gibt den besten Blick auf wichtige Gebäude vom Turm aus. Sicherung nach innen. Tor in einem seitlichen Turm kommt mir komisch vor.</t>
  </si>
  <si>
    <t>context, consensus, function, intuition</t>
  </si>
  <si>
    <t>Vor der Aufklärung war Phantasie machmal die wahrere Wahrheit, daher glaube ich eher der neueren Quelle.</t>
  </si>
  <si>
    <t>time, purpose, prior</t>
  </si>
  <si>
    <t>Sieht eher rund aus.</t>
  </si>
  <si>
    <t>Wir wollen ja IN die Stadt REIN, nicht an der Stadtmauer entlang gehen...</t>
  </si>
  <si>
    <t>Ein Historiker, der in einem Buch etwas anderes schreibt., Eine Rekonstruktion in einem Museum, die ein anderes Tor zeigt., Eine archäologische Ausgrabung, bei der die Überreste eines anderen Tors gefunden werden.</t>
  </si>
  <si>
    <t>Veränderungen im Wandel der Zeit., Künstlerische Freiheit.</t>
  </si>
  <si>
    <t>Solche Erker hab ich schon öfter gesehen. Sind Dann normal aus Holz</t>
  </si>
  <si>
    <t>Wohnzimmer teil</t>
  </si>
  <si>
    <t xml:space="preserve">Gut. </t>
  </si>
  <si>
    <t>Auch gut...</t>
  </si>
  <si>
    <t>Auch gut</t>
  </si>
  <si>
    <t>Wirkt am besten.</t>
  </si>
  <si>
    <t>medium, personal, intuition</t>
  </si>
  <si>
    <t xml:space="preserve">Möglichkeiten zur Torverteidigung und Überwachung des Verkehrs. Eckige Form an Hand der Burg Form. </t>
  </si>
  <si>
    <t xml:space="preserve">An Hand der Kartenstruktur, Straßen, Wege, Einsehbarkeit und Sinnhaftigkeit einer möglichen Verteidigung, Repräsentation. </t>
  </si>
  <si>
    <t xml:space="preserve">Besser Ansicht, Details der Karte (genauere Linien) </t>
  </si>
  <si>
    <t>medium, change</t>
  </si>
  <si>
    <t>Die oberen Bilder zeigen runde Formen, das Untere scheint das Fundament zu sein</t>
  </si>
  <si>
    <t xml:space="preserve">B wäre evtl. besser zur Verteidigung. </t>
  </si>
  <si>
    <t>Eine Rekonstruktion in einem Museum, die ein anderes Tor zeigt., Eine Zeichnung die ein anderes Tor zeigt, mit einer Erklärung, warum sie so aussieht., Ein mittelalterliches Gemälde, in dem ein anderes Tor zu sehen ist., Eine archäologische Ausgrabung, bei der die Überreste eines anderen Tors gefunden werden.</t>
  </si>
  <si>
    <t>Evtl. Abborterker</t>
  </si>
  <si>
    <t>Toilette, Erweiterung des Wohnräume, etwa Memenate</t>
  </si>
  <si>
    <t xml:space="preserve">Etwas romantisiert. </t>
  </si>
  <si>
    <t xml:space="preserve">Passender und der Funktion des Genäudes angemessener. </t>
  </si>
  <si>
    <t>approval, purpose, aesthetics, realism</t>
  </si>
  <si>
    <t>Stimmiges Gesamtbild</t>
  </si>
  <si>
    <t xml:space="preserve">Erker komplett aus Holz, finde die Fachwerkvariante passender. </t>
  </si>
  <si>
    <t xml:space="preserve">Insgesamt stimmigeres Bild. </t>
  </si>
  <si>
    <t>personal, intuition, medium</t>
  </si>
  <si>
    <t>Sozialwesen</t>
  </si>
  <si>
    <t>allgemein übliche Torform</t>
  </si>
  <si>
    <t>Kataster ist genauer als Ferraris</t>
  </si>
  <si>
    <t>authority, personal</t>
  </si>
  <si>
    <t>die beiden ersten Bilder zeigen einen runden Turm</t>
  </si>
  <si>
    <t>Strasse muss zum Stadtzentrum, in Bildern von Ruine keine Durchfahrt erkennbar</t>
  </si>
  <si>
    <t>interpretation, inference</t>
  </si>
  <si>
    <t>Ein mittelalterliches Gemälde, in dem ein anderes Tor zu sehen ist., Eine archäologische Ausgrabung, bei der die Überreste eines anderen Tors gefunden werden., weitere Dokumente</t>
  </si>
  <si>
    <t>Ein großer Raum</t>
  </si>
  <si>
    <t>Konsolen für Fussboden, Balkenlöcher für Dach, Tür, Kamingewände</t>
  </si>
  <si>
    <t>andere Verwendung unwahrscheinlich</t>
  </si>
  <si>
    <t>phantasielos</t>
  </si>
  <si>
    <t>verfälschend wegen fehlender Aufbauten, "Badekammer" sollte in Fachwerk ausgeführt sein</t>
  </si>
  <si>
    <t>rejection, context, purpose, detail</t>
  </si>
  <si>
    <t>JP Koenigs Zeichnung</t>
  </si>
  <si>
    <t>wegen weissem Putz</t>
  </si>
  <si>
    <t>bauliche passung</t>
  </si>
  <si>
    <t>geraten</t>
  </si>
  <si>
    <t xml:space="preserve">Form auf Bilder </t>
  </si>
  <si>
    <t>Praktikabilität einer hauptstrasse</t>
  </si>
  <si>
    <t>Veränderungen im Wandel der Zeit., Künstlerische Freiheit., Weil die Entfernung es schwer macht, die Details zu erkennen.</t>
  </si>
  <si>
    <t>um 1800 keine Verteidigung mehr, keine steinreste</t>
  </si>
  <si>
    <t>evolution</t>
  </si>
  <si>
    <t>abort</t>
  </si>
  <si>
    <t>zeitgenössisch, weniger historisch</t>
  </si>
  <si>
    <t>aesthetics, realism, evolution, rejection</t>
  </si>
  <si>
    <t>wissensvhaftlicj</t>
  </si>
  <si>
    <t>authority, medium, realism</t>
  </si>
  <si>
    <t>süss</t>
  </si>
  <si>
    <t>schlicht</t>
  </si>
  <si>
    <t>siett am wissenschaftlichen aus</t>
  </si>
  <si>
    <t>Symmetrisch zum Turm rechts im Bild</t>
  </si>
  <si>
    <t>Hier hat der Turm bessere Aussicht auf mögliche kommende Gefahren</t>
  </si>
  <si>
    <t>Auf dem Bild von 1845 sieht er eindeutig rund aus</t>
  </si>
  <si>
    <t>Die Straße danach hat auf den meisten gezeigten Bildern sehr breit ausgesehen, darum glaube ich, dass dies der Weg war.</t>
  </si>
  <si>
    <t>Eine Rekonstruktion in einem Museum, die ein anderes Tor zeigt., Ein mittelalterliches Gemälde, in dem ein anderes Tor zu sehen ist., Eine archäologische Ausgrabung, bei der die Überreste eines anderen Tors gefunden werden.</t>
  </si>
  <si>
    <t>Künstlerische Freiheit., Andere Perspektive</t>
  </si>
  <si>
    <t>Durch die Lage könnte dieses Haus zur Verteidigung gedient haben.</t>
  </si>
  <si>
    <t>Von dort aus konnten vielleicht Frauen oder Bedienstete den Gottesdienst verfolgen.</t>
  </si>
  <si>
    <t>Das ist eine sehr schöne Burganlage.</t>
  </si>
  <si>
    <t>approval, personal, aesthetics</t>
  </si>
  <si>
    <t>Eher schlichte Burganlage.</t>
  </si>
  <si>
    <t>Passt zu Bild 2 von oben.</t>
  </si>
  <si>
    <t>Ebenfalls sehr schlicht.</t>
  </si>
  <si>
    <t>Vollständig und dadurch nachvollziehbar.</t>
  </si>
  <si>
    <t>Schule abgeschlossen, Ausbildung abgeschlossen</t>
  </si>
  <si>
    <t xml:space="preserve">Rund ist ja sonst nicht viel. Und Tore in Türmen ließen sich besser verteidigen. </t>
  </si>
  <si>
    <t>context, prior</t>
  </si>
  <si>
    <t>Links macht er verteidigungstechnich keinen Sinn.</t>
  </si>
  <si>
    <t>Die ersten beiden Abbildungen zeigen Rundungen.</t>
  </si>
  <si>
    <t>Die obere Abbildung legt nahe, dass ein Weg durch den Turm nicht unmittelbar ins Zentrum führt. Das hielte ich für ungewöhnlich. Der Verkehr richtete sich im Mittelalter meist umweglos auf das Zentrum aus, auf den Markt. Allerdings könnte der Weg auch auf eine dezentral liegende Kirche führen (vgl. Villingen, Schwarzwald), dann wäre Version 2 denkbar.</t>
  </si>
  <si>
    <t>prior, inference, ambiguity, source</t>
  </si>
  <si>
    <t>Ein vollständiger Blick auf die Stadt, um die wichtigsten Wege zu identifizieren.</t>
  </si>
  <si>
    <t>metadata, context</t>
  </si>
  <si>
    <t>In der Regel entstanden derlei Stiche oder andere Werke nicht vor Ort, sondern bestenfalls nach Skizzen später im Atelier. Und da kam immer etwas Fantasie ins Spiel.</t>
  </si>
  <si>
    <t>Balkon, eher zur Verteidigung, denkbar aber auch Kackstühle.</t>
  </si>
  <si>
    <t xml:space="preserve">Die Vorrichtung trägt nur Holz. Der Verwendungszweck dürfte recht pragmatisch gewesen sein. </t>
  </si>
  <si>
    <t>Wie gesagt, das waren oft sog. Kackstühle, eine Art Plumpsklo.</t>
  </si>
  <si>
    <t>Was sollen die ganzen Türme auf so kleinem Raum? Zu märchenhaft.</t>
  </si>
  <si>
    <t>rejection, context, realism, aesthetics</t>
  </si>
  <si>
    <t>Ja, pragmatischer.</t>
  </si>
  <si>
    <t>Ähnlich 2. Pragmatisch.</t>
  </si>
  <si>
    <t>Realistisch</t>
  </si>
  <si>
    <t>Sie kommt der realen Enge von vielen Menschen, in diesem Fall ja mehreren Familien auf einem so exponierten Fleckchen Erde sehr nah. Verteidigungsfreundlich.</t>
  </si>
  <si>
    <t>function, prior, personal</t>
  </si>
  <si>
    <t>Bin studierter Kunsthistoriker, arbeite aber in einer völlig anderen Branche. Sehr spannende Umfrage, hat Spaß gemacht :-)</t>
  </si>
  <si>
    <t>Weil es meiner Meinung nach am Besten in die Lücke passt</t>
  </si>
  <si>
    <t>Intuition</t>
  </si>
  <si>
    <t>Weil man runde Grundmauern sieht</t>
  </si>
  <si>
    <t xml:space="preserve">Bilder mit verfallenen Turmresten </t>
  </si>
  <si>
    <t xml:space="preserve">Keine Reste mehr da </t>
  </si>
  <si>
    <t>Handsrbeitsraum / Sonnenraum</t>
  </si>
  <si>
    <t>Schaut schlüssig aus</t>
  </si>
  <si>
    <t>Klar</t>
  </si>
  <si>
    <t>Sehr rudimentär</t>
  </si>
  <si>
    <t>Schaut seltsam aus</t>
  </si>
  <si>
    <t>Man kann sich Gesamtbild gut vorstellen</t>
  </si>
  <si>
    <t>restlichen Strukturen scheinen eckig, Türme rechts und links wären eher asymetrisch</t>
  </si>
  <si>
    <t>context, consenus</t>
  </si>
  <si>
    <t>schaut mit den Wegen schlüssiger aus</t>
  </si>
  <si>
    <t>mit scheint die Einsicht und Kontrolle der Brücke links besser</t>
  </si>
  <si>
    <t>Bild 1 und 2 schauen eher nach rundem Turm aus</t>
  </si>
  <si>
    <t xml:space="preserve">der runde Turm aus den vorherigen Bildern hat keine Anzeichen eines Tores </t>
  </si>
  <si>
    <t>Ein 3D-Modell, das sehr echt aussieht., Eine Zeichnung die ein anderes Tor zeigt, mit einer Erklärung, warum sie so aussieht., Ein mittelalterliches Gemälde, in dem ein anderes Tor zu sehen ist., Eine archäologische Ausgrabung, bei der die Überreste eines anderen Tors gefunden werden.</t>
  </si>
  <si>
    <t>Holzkonstruktion aufgrund der vorhandene Löcher im Stein</t>
  </si>
  <si>
    <t>Bessere Sicht nach links und rechts (ev. auch geradeaus)</t>
  </si>
  <si>
    <t>zu viele Türmchen</t>
  </si>
  <si>
    <t>Strukturen der Gebäude passen besser als bei der ersten Zeichnung</t>
  </si>
  <si>
    <t>approval, context, comparison, realism</t>
  </si>
  <si>
    <t>passt zur Zeichnung</t>
  </si>
  <si>
    <t>steht nicht in Widerspruch zur bevorzugten Zeichnung</t>
  </si>
  <si>
    <t xml:space="preserve">wirkt insgesamt stimmiger </t>
  </si>
  <si>
    <t>medium, intuition</t>
  </si>
  <si>
    <t xml:space="preserve">Es gibt keine runden Türme, Abschluss durch Turm links scheint mir sinnvoll. </t>
  </si>
  <si>
    <t>prior, rejection, context</t>
  </si>
  <si>
    <t>Darstellung mit Grundstücknummern scheint plausibler.</t>
  </si>
  <si>
    <t>Wie vor - vielleicht später rund.</t>
  </si>
  <si>
    <t>bias, evolution, confirmation</t>
  </si>
  <si>
    <t>Wachturm mit Wetterschutz scheint plausibler.</t>
  </si>
  <si>
    <t>Ein Historiker, der in einem Buch etwas anderes schreibt., Eine Rekonstruktion in einem Museum, die ein anderes Tor zeigt., Eine Zeichnung die ein anderes Tor zeigt, mit einer Erklärung, warum sie so aussieht., Eine archäologische Ausgrabung, bei der die Überreste eines anderen Tors gefunden werden.</t>
  </si>
  <si>
    <t>Gefühl</t>
  </si>
  <si>
    <t>WC's</t>
  </si>
  <si>
    <t>Künstlerisch</t>
  </si>
  <si>
    <t>Eher sehr genau.</t>
  </si>
  <si>
    <t>Mit künstlerischer Freiheit.</t>
  </si>
  <si>
    <t>Ein Versuch</t>
  </si>
  <si>
    <t>Erscheint mir sehr ambitioniert.</t>
  </si>
  <si>
    <t>Über 65</t>
  </si>
  <si>
    <t>Es vermittelt die grösste Sicherheit und ist weniger aufwendig als das Tor im runden Turm, welches ich Städten mit Weltbedeutung vorenthalten würde.</t>
  </si>
  <si>
    <t>function, inference, prior, comparison, context</t>
  </si>
  <si>
    <t>Die Katasterkarte wurde nach genauen Ausmessungen erstellt während die Ferrariskarte die Grössenverhältnisse eher nach Augenmass wiedergibt</t>
  </si>
  <si>
    <t>Für mich sieht der Turm auf den beiden ersten Bildern rund aus</t>
  </si>
  <si>
    <t xml:space="preserve">Auf den Bildern war kein Tor zu erkennen. Trotzdem schliesse ich Möglichkeit B nicht aus, oder sogar eine Kombination aus Beiden. Um das herauszufinden, schlage ich vor den Strassenverlauf anhand der Ferrariskarte zu rekonstruieren und die Variante zu nehmen, die den besten Zugang zur Burg und zum Marktplatz ergibt. </t>
  </si>
  <si>
    <t>ambiguity, metadata, interpretation</t>
  </si>
  <si>
    <t>Ein mittelalterliches Gemälde, in dem ein anderes Tor zu sehen ist., Eine archäologische Ausgrabung, bei der die Überreste eines anderen Tors gefunden werden.</t>
  </si>
  <si>
    <t>Ich bin wahrscheinlich etwas beeinflusst vom aktuellen Zustand der Burg</t>
  </si>
  <si>
    <t>self-awareness, personal, bias</t>
  </si>
  <si>
    <t>Als Klo</t>
  </si>
  <si>
    <t>Schloss Neuschwanstein?</t>
  </si>
  <si>
    <t>source, comparison, rejection, realism, aesthetics</t>
  </si>
  <si>
    <t>Solide zweckdienliche Gebäude, so stelle ich mir die Mentalität im Mittelalter vor</t>
  </si>
  <si>
    <t>approval, personal, prior, aesthetics</t>
  </si>
  <si>
    <t>Veranschaulicht sehr eindrucksvoll die vorangehende Zeichnung</t>
  </si>
  <si>
    <t>comparison, purpose</t>
  </si>
  <si>
    <t>Gefällt mir, nur hat man etwas geschaffen ohne gesicherte Erkenntnisse dass es dem Original entspricht...</t>
  </si>
  <si>
    <t>metadata, realism, sceptical</t>
  </si>
  <si>
    <t>Eine Zeichnung ist eine Reproduktion einer Idee, und kann bei neuen Erkenntnissen angepasst werden. Jede materielle Rekonstruktion, ob Modell oder 1:1, gibt vor dem Original zu entsprechen.</t>
  </si>
  <si>
    <t>purpose, medium, realism, authority</t>
  </si>
  <si>
    <t>Alte Flurnamen (Auf luxemburgisch, keine deutsche / österreichische Uebersetzung und schon gar keine französische Uebersetzung) geben oft Auskunft über die frühere Nutzung eines Ortes und helfen bei der Rekonstruktion . Man kann sich damit in der Zeit zurückversetzen und sich das keltische / römische / mittelalterliche Leben bildlich vorstellen. Es gilt anschliessend, für eventuell als sinnvoll anzunehmende Schlussfolgerungen die historischen Beweise zu finden (zum Beispiel ob  eventuell ein Tor im Turm nach rechts führte oder nicht, je nachdem was sich an diesem Weg befand).</t>
  </si>
  <si>
    <t>metadata, prior, comprehension</t>
  </si>
  <si>
    <t>Meiner Meinung nach passt es visuell am besten zum Ausgangsbild.</t>
  </si>
  <si>
    <t>Eine Positionierung des Turmes auf der linken Seite erscheint mir sinnvoller, weil ich denke, dass an dieser Position bessere Sichtbarkeit gegeben ist.</t>
  </si>
  <si>
    <t>Ich befürchte, mein anfänglicher Enthusiasmus für die linke Positionierung wird durch diese doch sehr klare Abbildung abgeschwächt. Wahrscheinlich ging das Tor wohl auch noch durch den Turm durch. Auch da habe ich falsch gelegen.</t>
  </si>
  <si>
    <t>self-awareness, change, ambiguity, medium</t>
  </si>
  <si>
    <t xml:space="preserve">Also ich denke, der Turm hatte abgerundete Ecken, aber eine rechteckige Form. Also kein perfekt runder Turm, wie man sich ihn normalerweise vorstellt. </t>
  </si>
  <si>
    <t xml:space="preserve">Auf den vorher gezeigten Bildern war kein Tor in der Turmruine zu sehen. Außerdem scheint es mir, dass die in die Stadt führende Straße auch später diejenige war, die erhalten geblieben ist, weil sie oft genutzt wurde. Und auf den Fotos schien die Straße A noch bestehen geblieben zu sein. </t>
  </si>
  <si>
    <t>interpretation, inference,</t>
  </si>
  <si>
    <t>Veränderungen im Wandel der Zeit., Die Zeichner waren wohl nicht unbedingt alle am Originalschauplatz; vielleicht haben einige von ihnen ihre Bilder anhand einer anderen Zeichnung gemalt.</t>
  </si>
  <si>
    <t>Stein und Holz</t>
  </si>
  <si>
    <t>Ich habe geraten, denn ich kann nicht gut erkennen, wo an dieser Wand etwas angeschlossen werden könnte. Ich sehe nur, dass der obere Teil, bzw. das Dach, fehlt</t>
  </si>
  <si>
    <t>intuition, self-awareness, interpretation</t>
  </si>
  <si>
    <t>Für den Toilettengang, denn dann würde man es vermeiden, dass Hauptgebäude zu verunreinigen.</t>
  </si>
  <si>
    <t>Sie erscheint mir doch etwas fantasievoll. Während der Gebäudeteil rechts, den wir auf den vorherigen Bildern sahen, in etwa der Realität entspricht, passt der Rest der Rekonstruktion gar nicht zu diesem großen, eher klobigen Haus. Außerdem ist der Stil der restlichen Türme meiner Ansicht nach nicht mittelalterlich.</t>
  </si>
  <si>
    <t>rejection, realism, interpretation, prior, context</t>
  </si>
  <si>
    <t>Diese Rekonstruktion erscheint mir realitätsnah und balanciert. Die Gebäude passen zueinander.</t>
  </si>
  <si>
    <t>realism, context, aesthetics</t>
  </si>
  <si>
    <t>Die Farbgebung erscheint im ersten Blick etwas zu fröhlich. Ansonsten scheint dieses Modell stark vereinfacht.</t>
  </si>
  <si>
    <t>sceptical, detail, medium</t>
  </si>
  <si>
    <t xml:space="preserve">Ich sehe diese Rekonstruktion eher skeptisch. Irgendwie habe ich nicht das Gefühl, der Originalburg näher zu kommen. </t>
  </si>
  <si>
    <t>sceptical, self-awarness, purpose, realism</t>
  </si>
  <si>
    <t xml:space="preserve">Zimmers Zeichnung versetzt mich am meisten in die Vergangenheit, weil ich mir ein Bild der gesamten Anlage machen kann. Zudem wirkt sie am realistischsten. </t>
  </si>
  <si>
    <t>emotion, personal, medium, realism, purpose</t>
  </si>
  <si>
    <t>Geschichte</t>
  </si>
  <si>
    <t>So sieht das Tor auf dem 3D Plan auf der Seite davor aus.</t>
  </si>
  <si>
    <t>Scheint mir genauer</t>
  </si>
  <si>
    <t>Auf den ersten beiden Bildern erscheint er mir rund, auf dem dritten erkenne ich nichts.</t>
  </si>
  <si>
    <t>interpretation, technical</t>
  </si>
  <si>
    <t>Der runde Turm auf den vorherigen Bildern sah nicht nach einem Tor im Turm aus.</t>
  </si>
  <si>
    <t>Man sieht noch die zugemauerte Tür. Daneben ist ein Fenster, also kein geschlossener Erker. Die Auflage Steine sind noch da, das Holz des Balkons evtl. beim Brand zerstört.</t>
  </si>
  <si>
    <t>WC</t>
  </si>
  <si>
    <t xml:space="preserve">verspielt, zu schlank, </t>
  </si>
  <si>
    <t>wirkt massiver, gedrungener</t>
  </si>
  <si>
    <t>Wie nach der Rekonstruktion von 1980 gebastelt.</t>
  </si>
  <si>
    <t>könnte so gewesen sein</t>
  </si>
  <si>
    <t>Räumliche Zeichnung ohne sich so fest zu legen wie das Modell und der Wiederaufbau.</t>
  </si>
  <si>
    <t>Nö</t>
  </si>
  <si>
    <t>Anhand der anderen Gebäude</t>
  </si>
  <si>
    <t>Katasterkarten bemühen sich um Präzision</t>
  </si>
  <si>
    <t>authority, purpose, prior</t>
  </si>
  <si>
    <t>Foto von 1845</t>
  </si>
  <si>
    <t>Weg führt in die Stadt und nicht zur Mauer</t>
  </si>
  <si>
    <t>Keine Anschlüsse für eine Mauer. Eisenkonstruktion erst im 19. Jh. Freie Wand im unteren Bereich.</t>
  </si>
  <si>
    <t>Schreibstube</t>
  </si>
  <si>
    <t>Viele Türmchen. Klassizistisch.</t>
  </si>
  <si>
    <t>Plausibel</t>
  </si>
  <si>
    <t>Analog zur Zeichnung von 1980</t>
  </si>
  <si>
    <t>Baustelle</t>
  </si>
  <si>
    <t>Gibt den alten Zustand am besten wieder</t>
  </si>
  <si>
    <t>Promotion oder höherer Abschluss</t>
  </si>
  <si>
    <t>viel Erfolg</t>
  </si>
  <si>
    <t>Es wurde leider keine Angabe gemacht, welchen Bauzustand des Tores bzw. aus welcher Epoche genau man wählen soll, noch gibt es Informationen zur Baugeschichte der Stadtmauer. Ausgehend von anderen Stadttoren, insbesondere, aber nicht nur begrenzt auf Luxemburg, wären Zwillingstürme möglich (die Option gab es aber nicht), und so ziemlich alle anderen Kandidaten, ein eckiger Torturm hat Entsprechungen u.a. im Moselgebiet und wäre generell an der Stelle denkbar.</t>
  </si>
  <si>
    <t>ambiguity, evolution, metadata, prior, source, consensus, frustration</t>
  </si>
  <si>
    <t>Relativ wahlfrei schlicht weil die Urkatasterkarte möglicherweise die genauere ist, oder den späteren Stand zeigt. Ist die Frage, welchen Bauzustand man beschreiben will. Ggfs. müsste man sonst fürs 16te die erstere nehmen. Aber sehr deutlich erkennabr ist für mich der Turm auf der zweiten eigentlich nicht.</t>
  </si>
  <si>
    <t>time, authority, evolution</t>
  </si>
  <si>
    <t>Er sieht auf dem ersten rund aus.</t>
  </si>
  <si>
    <t>Da sist recht spekulativ basierend auf anderen Städten. Bislang ist das alles zu ungenau illustriert, um das zu entscheiden. Da wären archäoligische Erkenntnisse hilfreich.</t>
  </si>
  <si>
    <t>self-awareness, inference, metadata</t>
  </si>
  <si>
    <t>Ein mittelalterliches Gemälde, in dem ein anderes Tor zu sehen ist., Eine archäologische Ausgrabung, bei der die Überreste eines anderen Tors gefunden werden., Quellen. Archäologische, Bildquellen, Textquellen. Die Präsentation ist das unwesentlichere, wobei die Konstante in den Quellen natürlich durch eine gute Aufbereitung gut illustriert werden könnte.</t>
  </si>
  <si>
    <t>Veränderungen im Wandel der Zeit., Künstlerische Freiheit., Kunsthistorische Entwicklung in der Darstellungsform und Fokus.</t>
  </si>
  <si>
    <t>So wie sich mit die Anlage darstellt, ist da kein Platz für ein größeres Gebäude, und die Fenster deuten auch nicht darauf hin. Aber eine zugemauerte Tür. Holz wäre vergänglich und es sind auf den ersten Blick keine Baulichen Veränderungen für einen Steinbau im Obergeschoss vorhanden.</t>
  </si>
  <si>
    <t>context, interpretation, evolution, physicality</t>
  </si>
  <si>
    <t>Ein Abort (mit einem Rohr nach unten, nicht offen, wie oft kolportiert). Ein Badezuber...naja..warum? Man hätte heißes Wasser durch die Kapelle tragen müssen.</t>
  </si>
  <si>
    <t>Ein wenig hoch. Sieht zweigechossig aus.  Hätte da eine Treppe drinnen sein sollen?</t>
  </si>
  <si>
    <t>Pragmatischer, insbesondere ob der bislang wenig ausreichenden Quellen.</t>
  </si>
  <si>
    <t>Mit Fachwerk? Möglich, aber schwer. Würde das halten?</t>
  </si>
  <si>
    <t>Sieht nach einem pragmatischen Ansatz aus. Dazu müsste man aber ähnliche Erkerkostruktionen der Region betrachten.</t>
  </si>
  <si>
    <t>metadata, approval, realism, purpose</t>
  </si>
  <si>
    <t>Wie gesagt, auf Grund der Quelllage der pragmatischste. Aber: die Farbfassung vom Modell, sofern belegbar, fehlt. Minimalismus, gerade bei Burgenrekonstruktionen, erzeugen gerne ein falsches Bild (Stichwort Kalkung der Aussernwand)</t>
  </si>
  <si>
    <t>sceptical, medium, realism, purpose, ambiguity</t>
  </si>
  <si>
    <t>Passt am Besten in die Lücke</t>
  </si>
  <si>
    <t>Eigentlich stimmen beide, da die Brücke die Lage ändert.</t>
  </si>
  <si>
    <t>Ich erkenne keine Ecken</t>
  </si>
  <si>
    <t>Der Weg soll in die Stadt führen, nicht zur Stadtmauer</t>
  </si>
  <si>
    <t>Die Löcher über und unter den Bögenfenstern begründen, dass es an beiden Stellen Holzbalken gab.</t>
  </si>
  <si>
    <t>Handarbeitszimmer, aber dann mit größeren Fenstern. Badezuber ist denke ich zu schwer.</t>
  </si>
  <si>
    <t>Etwas zu verspielt</t>
  </si>
  <si>
    <t>Einfache Bauweise, realistisch</t>
  </si>
  <si>
    <t>Einfache Bauweise, realistisch. Aber blaue Dächer?</t>
  </si>
  <si>
    <t>approval, personal, sceptical, detail</t>
  </si>
  <si>
    <t>Wirkt glaubwürdig</t>
  </si>
  <si>
    <t>Hat die größten Fenster im Erker</t>
  </si>
  <si>
    <t>Grösstenteils nach dem Bauchgefühl. Und wenn ich mich richtig erinnere sind die Türme der Burg auch rechteckig</t>
  </si>
  <si>
    <t>Der Kataster wurde nach genauen Messungen dokumentiert und eine genaue Lokalisierung der Bauten und Terrains ist der Sinn davon. Natürlich können immer Fehler vorhanden sein, doch ich würde sagen, dass die Ferraris-Karte weniger Wert auf eine getreue Abbildung der einzelnen Bauten Wert gelegt hat, wie das Katasteramt</t>
  </si>
  <si>
    <t>authority, purpose, prior, ambiguity</t>
  </si>
  <si>
    <t>Die beiden letzten Abbildungn scheinen mir realitätsgetreuer und ich glaube der Turm ist dort eckig</t>
  </si>
  <si>
    <t>interpretation, realism</t>
  </si>
  <si>
    <t>Schwer zu sagen. Die Abbildung ist ziemlich aus dem Kontext gerissen. Wäre der Ausschnitt grösser, so hätte man möglicherweise das Stadtzentrum ausmachen können und so schliessen können, wie die Strasse verlief. Tendenziell würde ich sagen, dass die Strasse zur Stadtmitte lief, die ich geradeaus vermute</t>
  </si>
  <si>
    <t>ambiguity, context, inference</t>
  </si>
  <si>
    <t>Ein Historiker, der in einem Buch etwas anderes schreibt., Eine Zeichnung die ein anderes Tor zeigt, mit einer Erklärung, warum sie so aussieht., Eine archäologische Ausgrabung, bei der die Überreste eines anderen Tors gefunden werden.</t>
  </si>
  <si>
    <t>Wahrscheinlich beim Feuer abgebrannt, deshalb nehme ich an, dass der Vorbau aus Holz war. Da sich sowohl oben wie unten Vertiefungen befinden (Zimmer), nehme ich an, dass es sich um einen geschlossenen Vorbau gehandelt hat. Möglicherweise war dieses zugemauerte "Fenster" eine Tür.</t>
  </si>
  <si>
    <t>evolution, physicality, interpretation</t>
  </si>
  <si>
    <t>Möglicherweise als Toilette (Plumpsklo...)</t>
  </si>
  <si>
    <t>Sie wirkt zu märchenhaft, zu ausgefallen, extravagant. Vor allem der linke Teil mit dem Turm. Erinnert mich zu sehr an ein Disney-Schloss.</t>
  </si>
  <si>
    <t>Wirkt realitätsgetreuer durch die Nüchternheit</t>
  </si>
  <si>
    <t>Ähnelt dem Modell von Zimmer. Wirkt realitätsgetreuer als das erste</t>
  </si>
  <si>
    <t>Scheint an die beiden letzten Darstellungen angelehnt zu sein</t>
  </si>
  <si>
    <t>Die drei letzten wirken auf mich gleich gut. Nur die erste schliesse ich aus</t>
  </si>
  <si>
    <t>comparison, ambiguity, personal</t>
  </si>
  <si>
    <t xml:space="preserve">Ich habe geraten. </t>
  </si>
  <si>
    <t xml:space="preserve">Da Ferraris im Auftrag der Habsburger handelte und gutmöglich nicht vor Ort war, glaube ich den späteren heimischen Behörden eher. </t>
  </si>
  <si>
    <t>context, artefact, prior</t>
  </si>
  <si>
    <t xml:space="preserve">Auf den ersten beiden Bildern ist eine klare Runde Form zu erkennen, allerdings scheint die dritte Struktur eher eckig zu sein. </t>
  </si>
  <si>
    <t xml:space="preserve">Ein Wachturm mit integriertem Tor scheint nach den Abbildungen von vorhin nicht einvernehmbar. </t>
  </si>
  <si>
    <t xml:space="preserve">Es ist eher ein Erker an diese Wand angeschlossen gewesen, weil der Hang hier steil abfällt und so kein Fundament für eine Anschlusswand möglich wäre. Dieser Erker müsste aus Holz gewesen sein, denn dieses Material war leichter als Stein und somit keine statische Belastung für die Tragwand. Zudem plädieren die Balkenlöcher dafür. </t>
  </si>
  <si>
    <t>context, physicality, interpretation</t>
  </si>
  <si>
    <t xml:space="preserve">Als einen Rückzugsraum, um zu lesen, studieren, musizieren, o. Ä. </t>
  </si>
  <si>
    <t xml:space="preserve">Glattes Mauerwerk, alles schnurgerade und beschönigt. Vermutlich sind die Gebäudeanordnungen korrekt, aber realitätsfern ausgearbeitet. Eher schematisch, denn originalgetreu. </t>
  </si>
  <si>
    <t>medium, purpose, realism, rejection, aesthetics</t>
  </si>
  <si>
    <t xml:space="preserve">Der Perspektivwechsel erlaubt einen Blick in das Burginnere und die Aufteilung der Bauten. Sie ist besser als die andere, denn alles wirkt nicht so sehr schematisch. </t>
  </si>
  <si>
    <t>medium, approval, realism</t>
  </si>
  <si>
    <t xml:space="preserve">Das Rekonstruktions-Modell scheint Zimmers Zeichnung als Vorlage genutzt zu haben. </t>
  </si>
  <si>
    <t xml:space="preserve">Eine materielle Rekonstruktion muss man sehr kritisch begutachten, denn oft werden moderne Materialien auf die originalen Überreste gebaut. Schon alleine dieser Aspekt kommt dem Original keinsterweise nach! Aber immerhin versucht man das Gebäude zu retten und weiter zu nutzen, was man gerne überall im Land tun sollte! Bei Führungen durch die Anlage oder bei der Lektüre erfährt der Interessierte was originalgetreu ist und was fantastiert wurde. </t>
  </si>
  <si>
    <t>physicality, artefact, realism, sceptical, purpose, metadata</t>
  </si>
  <si>
    <t xml:space="preserve">Anhand einer Zeichnung kann man ohne in das originale Werk einzugreifen seine Überlegungen kundtun und mit anderen diskutieren. Fehler lassen sich sehr leichter beheben und eingestehen, als wenn man vor getaner Arbeit steht. Die Burg ist heute ein touristenziel, ob original oder nicht, das der Allgemeinheit nützt. Die rekonstruktions-zeichnung kann durch ein 3d Modell ergänzt werden, um alle Perspektiven wieder zugeben. Dennoch dient die Zeichnung eher um auf wissenschaftliche Erkenntnisse aufmerksam zu machen und diese zu problematisieren. </t>
  </si>
  <si>
    <t>medium, purpose, authority, evolution, artefact</t>
  </si>
  <si>
    <t xml:space="preserve">Klasse Arbeit, weiter so! Beste Grüße von einem Historiker-Kollegen. </t>
  </si>
  <si>
    <t>Die Burg ist auch eher eckig.</t>
  </si>
  <si>
    <t xml:space="preserve">Diese Karte scheint detaillierter und genauer </t>
  </si>
  <si>
    <t>Es sieht auf den Bilderneher oval aus</t>
  </si>
  <si>
    <t>Macht mehr Sinn</t>
  </si>
  <si>
    <t>Ein Balkon würde sehr warscheinlich eher abbrechen</t>
  </si>
  <si>
    <t>Toilette</t>
  </si>
  <si>
    <t>Sehr detailliert</t>
  </si>
  <si>
    <t>Natürlicher</t>
  </si>
  <si>
    <t>Flach</t>
  </si>
  <si>
    <t>Naturgetreu</t>
  </si>
  <si>
    <t>Weil sie das Gesamtbild abbildet</t>
  </si>
  <si>
    <t>purpose, context</t>
  </si>
  <si>
    <t>Tor im Turm bietet mehr Verteidigungsmöglichkeiten. Gebäude auf vorheriger Grafik waren größtenteils eckig.</t>
  </si>
  <si>
    <t>rechts macht einen genaueren Eindruck, mit mehr Augenmerk auf Größenverhältnisse, Positionen etc.</t>
  </si>
  <si>
    <t>erstes bild: schwer zu erkennen - tendiere zu rund, zweites Bild: gut zu erkennen -rund, drittes Bild: schwer zu erkennen - tendiere zu eckig</t>
  </si>
  <si>
    <t>direkterer Weg, zumal meines Wissens nach Straßen in die Stadt selten an der Stadtmauer entlang führen</t>
  </si>
  <si>
    <t>Dass die meisten anderen Teilnehmer ein anderes Ergebnis haben., Eine Zeichnung die ein anderes Tor zeigt, mit einer Erklärung, warum sie so aussieht., Ein mittelalterliches Gemälde, in dem ein anderes Tor zu sehen ist., Eine archäologische Ausgrabung, bei der die Überreste eines anderen Tors gefunden werden., Historiker oder Museen müssten ihre Herangehensweise an die Rekonstruktion nachvollziehbar aufschlüsseln</t>
  </si>
  <si>
    <t>Künstlerische Freiheit., Weil die Entfernung es schwer macht, die Details zu erkennen., Dinge, die dem Zeichner unwichtig erscheinen, werden nicht detailgetreu gezeichnet. Z.B. der unterschied zw. Balkenloch und Fenster</t>
  </si>
  <si>
    <t>Obere Balkenlöcher legen eine hölzerne Dachkonstruktion nahe. Die darunter liegenden Kragsteine könnten als Auflage für den Boden des Erkers gedient haben.</t>
  </si>
  <si>
    <t>purpose, interpretation</t>
  </si>
  <si>
    <t>unschlüssig</t>
  </si>
  <si>
    <t>leicht idealisiert</t>
  </si>
  <si>
    <t>realistisch</t>
  </si>
  <si>
    <t>dem Medium Modell entsprechend teils etwas ungenau/vereinfacht. Farbwahl meines Erachtens nach unglücklich.</t>
  </si>
  <si>
    <t>medium, purpose, rejection, detail</t>
  </si>
  <si>
    <t>gut</t>
  </si>
  <si>
    <t>5</t>
  </si>
  <si>
    <t>am greifbarsten für Besucher. Ansonsten können natürlich gute Zeichnungen und vor allem Modelle kostengünstiger und ohne baulichen Eingriff ein gutes Bild vermitteln.</t>
  </si>
  <si>
    <t>realism, physicality, purpose, medium, emotion</t>
  </si>
  <si>
    <t>Keines davon, Projektingenier Maschinenbau, Hobby: hist. Darstellung</t>
  </si>
  <si>
    <t>Sehr gute Umfrage! Lediglich ein kleiner Hinweis, welche Art Fragen auf einen zukommen hätte ich mir gewünscht, war anfangs etwas unklar, wie man antworten soll/worauf die Fragen hinauslaufen.
Weiterhin viel Erfolg!</t>
  </si>
  <si>
    <t>ich finde es am schönsten/passendsten</t>
  </si>
  <si>
    <t xml:space="preserve">die Karte ist älter und scheint mehr Details wiederzugeben </t>
  </si>
  <si>
    <t>ich bin mir nicht sicher</t>
  </si>
  <si>
    <t>ambiguity, confirmation, bias, self-awareness</t>
  </si>
  <si>
    <t xml:space="preserve">es sieht so aus </t>
  </si>
  <si>
    <t xml:space="preserve">scheint mir ein logischerer Verlauf zu sein </t>
  </si>
  <si>
    <t>es gibt keine Tür die zu einem Balkon oder einer Verteidigungsanlage führen würde. Da die Konstruktion nicht mehr da ist, denke ich nicht, dass sie aus Stein war, sondern eher aus einem Material was unbeständiger ist, so wie Holz zB</t>
  </si>
  <si>
    <t>Umkleide oder Klo</t>
  </si>
  <si>
    <t xml:space="preserve">scheint detailliert zu sein, allerdings einige Unstimmigkeiten in der Perspektive </t>
  </si>
  <si>
    <t xml:space="preserve">wie oben </t>
  </si>
  <si>
    <t xml:space="preserve">kann dazu nicht wirklich etwas sagen </t>
  </si>
  <si>
    <t>vertrauenswürdig, da ein offizielles Projekt und Geld investiert wurde</t>
  </si>
  <si>
    <t xml:space="preserve">veranschaulicht am Besten wie es war oder gewesen sein könnte, ist am zugänglichsten. Kann 'erlebt' werden </t>
  </si>
  <si>
    <t>emotion, personal, artefact, realism</t>
  </si>
  <si>
    <t xml:space="preserve">schwierig etwas zu den Fragen zu schreiben, wenn man kein Vorwissen hat, es müsste klarer formuliert sein / erfragt werden auf welche Aspekte sich mein 'Eindruck' bezieht </t>
  </si>
  <si>
    <t>Turm links macht die Verteidigung einfacher.</t>
  </si>
  <si>
    <t>Die obige Karte ist eine Kopie</t>
  </si>
  <si>
    <t>Bild 1 und 2 sind recht eindeutig.</t>
  </si>
  <si>
    <t>Man möchte in die Stadt, zum Zentrum,nicht an die Innenseite der Mauer.</t>
  </si>
  <si>
    <t>Bilder und Karten</t>
  </si>
  <si>
    <t>Balkon ist ein Sicherheitsrisiko, die Stützen unter den Balkenlöchern deuten auf ein hohes Gewicht.</t>
  </si>
  <si>
    <t>function, interpretation, physicality</t>
  </si>
  <si>
    <t>Toilette. Mit Kamin eventuell eine Küche?</t>
  </si>
  <si>
    <t>Übertrieben. Stark romantisiert.</t>
  </si>
  <si>
    <t>Realistischer, eventuell zu viel Grundfläche.</t>
  </si>
  <si>
    <t>Sieht sehr realistisch aus</t>
  </si>
  <si>
    <t>Macht einen realistischen Eindruck.</t>
  </si>
  <si>
    <t>Es zeigt im Gegensatz zur Ruine die kompletten Gebäude.</t>
  </si>
  <si>
    <t>Wo kann ich das Projekt verfolgen?</t>
  </si>
  <si>
    <t>Weil mir die runde Bauweise am einfachsten erscheint.</t>
  </si>
  <si>
    <t>Weil die Karte älter ist.</t>
  </si>
  <si>
    <t>Weil diese Karte auf der jüngeren Karte basiert.</t>
  </si>
  <si>
    <t>Weil der Turm für mich auf den ersten beiden Bildern rund aussieht.</t>
  </si>
  <si>
    <t>Der Weg scheint in die Stadtmitte zu führen.</t>
  </si>
  <si>
    <t>infernece</t>
  </si>
  <si>
    <t>Weil das bei anderen Gebäuden häufig so ist.</t>
  </si>
  <si>
    <t>Privatkapelle der Burgherrin / des Burgherrn</t>
  </si>
  <si>
    <t>Optisch ansprechend</t>
  </si>
  <si>
    <t>Wirkt durch die schlichte Form sehr passend.</t>
  </si>
  <si>
    <t>Scheint zu passen.</t>
  </si>
  <si>
    <t>Wenn der Erker tatsächlich nach dem eigentlich Bau angefügt worden war, macht Holz Sinn bezüglich der Statik.</t>
  </si>
  <si>
    <t>approval, detail, physicality</t>
  </si>
  <si>
    <t>Es wirkt auf mich zeitgemäß passend.</t>
  </si>
  <si>
    <t xml:space="preserve">Die Burg und das Gebäude vorne haben keine Rundungen, deshalb auch eckiger Turm. Der Turm hätte links mehr Platz, könnte aber auch rechts stehen. </t>
  </si>
  <si>
    <t xml:space="preserve">Die Präzision der Platzierung der Gebäude sollte bei der Erstellung der Katasterkarte wichtiger gewesen sein als bei der Ferraris Karte. Ich würde auch denken, dass die Katasterkarte von jemandem angefertigt wurde, der auch tatsächlich vor Ort war, während die Ferraris Karte kopiert sein könnte. </t>
  </si>
  <si>
    <t>purpose, prior, medium</t>
  </si>
  <si>
    <t>Nur anhand der Bilder würde ich rund wählen, da ich auf dem Bild von 1883 kann nicht genau erkennen kann, ob das Fundament eckig ist oder nur der Boden nach dem Abriss so geformt wurde.</t>
  </si>
  <si>
    <t xml:space="preserve">Es wäre seltsam, die Toranlage nicht für die Verteidigung zu nutzen. Ausserdem würde, falls das lange Gebäude entlang der Mauer schon bestand, eine lange Gasse entlang der Mauer gebildet werden die auch bei einem durchbrochenen Tor noch verteidigt werden kann. Das Tor ist in dem Winkel eventuell auch besser geschützt vor direktem Beschuss vom anderen Ufer her. </t>
  </si>
  <si>
    <t>Dass die meisten anderen Teilnehmer ein anderes Ergebnis haben., Eine Zeichnung die ein anderes Tor zeigt, mit einer Erklärung, warum sie so aussieht., Ein mittelalterliches Gemälde, in dem ein anderes Tor zu sehen ist., Eine archäologische Ausgrabung, bei der die Überreste eines anderen Tors gefunden werden.</t>
  </si>
  <si>
    <t xml:space="preserve">Die unteren vier Balkenlöcher erinneren an heutige Balkone. Darüber scheint aber auch etwas in der Wand verankert gewesen zu sein, deshalb vielleicht ein Erker.
Eine Verteidigungsanlage scheint mir an dieser Stelle etwas überflüssig. Von dieser Seite kann ja niemand in das Haus eindringen. </t>
  </si>
  <si>
    <t>interpretation, inference, context</t>
  </si>
  <si>
    <t xml:space="preserve">Als Toilette, Abfallbeseitigung, oder notfalls als Verteidigungsanlage. </t>
  </si>
  <si>
    <t xml:space="preserve">Wirkt komplett anders als die ersten Bilder und Zeichnungen. Das Gebäude wird nun eher als Burg mit einem klar erkennbaren militärischem Zweck dargestellt. Alles wirkt etwas zu groß und hoch. Der Hügel vor dem Gebäude scheint zu fehlen. </t>
  </si>
  <si>
    <t>sceptical, aesthetics, function, context</t>
  </si>
  <si>
    <t xml:space="preserve">Die Rekonstruktion wirkt zurückhaltender. Stellt wieder ein ganz anderes Bild der Burg dar als bisher.
Der Zeichenstil wirkt vertrauenserweckender, weil genauer. Als ob er sich besonder viel Mühe um eine detaillierte Darstellung gegeben hätte. Allein vom Bild her bevorzuge ich dieses. </t>
  </si>
  <si>
    <t>aesthetics, medium, realism, personal</t>
  </si>
  <si>
    <t>Die Farben wirken ungewohnt, aber ansonsten ähnelt es der Zeichnung von John Zimmer und dem rekonstruierten Erker von heute, ausser, dass hier Fachwerk anstatt eines Bretterverschlages genutzt wurde. Ich weiß nicht welche Bauweise üblich gewesen wäre.
Ich habe gehört, dass Burgen generell verputzt gewesen sein sollen, deshalb könnte diese Darstellung realistischer sein.</t>
  </si>
  <si>
    <t>sceptical, detail, comparison, prior, ambiguity</t>
  </si>
  <si>
    <t>Könnte passen aber: Die Rekonstruktion wirkt etwas primitiv und als ob den Burgherren die Optik egal gewesen wäre. Mich stört auch, dass fast nichts an der Fassade symmetrisch ist. Eventuell war der originale Erker auch nicht symmetrisch.</t>
  </si>
  <si>
    <t>sceptical, aesthetics, purpose, function, detail</t>
  </si>
  <si>
    <t xml:space="preserve">Hauptsächlich, weil der/die Hersteller/in nicht das Bild des traurigen, dunklen Mittelalters benutzen, sondern die Burg als einen Ort darstellen der nicht nur funktional war, sondern auch als etwas Repräsentatives  wo auch gelebt wurde. </t>
  </si>
  <si>
    <t>personal, emotion, prior, function, medium, aesthetics</t>
  </si>
  <si>
    <t>ästhetisches Empfinden</t>
  </si>
  <si>
    <t>Bebauung scheint so schlüssiger</t>
  </si>
  <si>
    <t>Zugang zur Stadt</t>
  </si>
  <si>
    <t>change, inference</t>
  </si>
  <si>
    <t>So sieht es auf den Bildern aus</t>
  </si>
  <si>
    <t>Räumliches Empfinden</t>
  </si>
  <si>
    <t>Ein mittelalterliches Gemälde, in dem ein anderes Tor zu sehen ist., Eine archäologische Ausgrabung, bei der die Überreste eines anderen Tors gefunden werden., Ein 3D-Modell, das eine andere Form sehr schlüssig erscheinen lässt</t>
  </si>
  <si>
    <t>Statik, Materialien der Zeit</t>
  </si>
  <si>
    <t>Der Zeichenstil datiert sie recht klar um 1900, es ist möglich, dass auch die Rekonstruktion selbst stark von der Ästhetik ihrer eigenen Zeit beeinflusst ist.</t>
  </si>
  <si>
    <t>aesthetics, purpose, rejection, time</t>
  </si>
  <si>
    <t>Wirkt auf mich neutraler, kann aber dem Umstand geschuldet sein, dass sie aus meiner eigenen Zeit stammt</t>
  </si>
  <si>
    <t>Etwa vergleichbar mit Zimmer, Übereinstimmungen erkennbar, evtl auch von Zimmer beeinflusst?</t>
  </si>
  <si>
    <t>Schwer zu sagen, alte Gebäude frisch renoviert wirken immer befremdlich, da man nicht erwartet, dass sie noch so neu aussehen...</t>
  </si>
  <si>
    <t>pyhsicality, artefact, realism</t>
  </si>
  <si>
    <t>Bauchgefühl</t>
  </si>
  <si>
    <t>Kunst</t>
  </si>
  <si>
    <t>Detailierungsgrad der Karte</t>
  </si>
  <si>
    <t>fehlende Schatten, daher keine Kanten</t>
  </si>
  <si>
    <t>direkter Zugang, vielleicht besser für Anlieferungen?!?</t>
  </si>
  <si>
    <t>Löcher für Bodenbalken und kleinere Deckenbalken, inkl. Zugangstüre?</t>
  </si>
  <si>
    <t xml:space="preserve">privater Gebetsraum für nicht ganz so Gläubige? </t>
  </si>
  <si>
    <t>prunkvoller Erker, Detailgrad wirkt durch den Kontrast (weisse Wandfarbe?) unecht</t>
  </si>
  <si>
    <t>wirkt insgesamt weniger prunkvoll, dafür realistischer ohne Verputz, Erker mit Fachwerk</t>
  </si>
  <si>
    <t>realism, aesthetics, detail</t>
  </si>
  <si>
    <t>Erker ähnlich zum vorigen Modell, blaue Dächer?  Wandverputz?</t>
  </si>
  <si>
    <t>wirkt fast zu "einfach" ohne Fachwerk</t>
  </si>
  <si>
    <t>medium, aesthetics, rejection</t>
  </si>
  <si>
    <t>Keines davon, Bautechnik</t>
  </si>
  <si>
    <t xml:space="preserve">Teils weil es den richtigen 'Style' scheint zu sein, teils Gefühl. </t>
  </si>
  <si>
    <t>Die zweite (Rechts) ist neuer und sieht preciezer aus, und scheint mir die richtige zu sein. Die erste ist schöner, und vielleicht hat der Kunstler sich auf 'kunstlerischen Freiheit' berufen.</t>
  </si>
  <si>
    <t>comparison, medium, aesthetics</t>
  </si>
  <si>
    <t>Speziell im zweiten Bild ist deutlich eine runde Form zu sehen.</t>
  </si>
  <si>
    <t>Die Mauer scheint durch zu laufen an Punkt A, eine Linie. Am Punkt B sieht man eine dunkle Markierung, von welcher ich denke dass es der Durchgang eines Tors ist.</t>
  </si>
  <si>
    <t>Ein 3D-Modell, das sehr echt aussieht., Ein Historiker, der in einem Buch etwas anderes schreibt., Eine Rekonstruktion in einem Museum, die ein anderes Tor zeigt., Eine Zeichnung die ein anderes Tor zeigt, mit einer Erklärung, warum sie so aussieht., Ein Expert der erklärt woher es logisch wäre, dass das Tor so was (z.B. weil es einfacher zu schützen war, weil es nicht anders möglich war, usw.)</t>
  </si>
  <si>
    <t>Ich dachte dass es zu gross was für ein Balkon, aber ich wusste es wirklich nicht. Ich habe Verteidigungsanlage gewählt auf Gefühl.</t>
  </si>
  <si>
    <t>Für kranke (oder alte) Menschen, um den Dienst zu folgen mit ein bisschen mehr Komfort. Veilleicht auch um Kranken die in Quarantäne bleiben mussten den Dienst anzuschauen zu lassen?</t>
  </si>
  <si>
    <t>Zu gross/hoch, Style ist nicht ganz richtig</t>
  </si>
  <si>
    <t>Sieht gut aus.</t>
  </si>
  <si>
    <t>Farben sind zu bunt.</t>
  </si>
  <si>
    <t>Kann stimmen, aber ist angepasst am Älter von den anderen Gebaüde. Sieht als Ruine aus, nicht wie es war wenn es 'neu' war.</t>
  </si>
  <si>
    <t>sceptical, context, artefact, evolution, realism</t>
  </si>
  <si>
    <t>Die Älter und Style scheinen mir am besten koordiniert zu sein, und scheinen mir authentisch zu.</t>
  </si>
  <si>
    <t>Keines davon, Schriftsteller für Zeitschriften und Websites</t>
  </si>
  <si>
    <t>Mein Deutsch ist nicht so gut mehr! Entschuldigung! (Muttersprache = Niederländisch)</t>
  </si>
  <si>
    <t>Die anderen Gebäudeformen sind ebenfalls eckig, daher habe ich einen eckigen Turm gewählt. Das Tor im Turm scheint unwahrscheinlich, da es rechtwinklig zur Hauptstraße verläuft und für eine Stadt an einer Handelskreuzung verkehrsungünstiger wäre. Ausgehend von dem Bild halte ich einen Turm auf der linken Seite für wahrscheinlich, da ansonsten das große (öffentliche?) Gebäude zu sehr vom Turm eingeengt wäre.</t>
  </si>
  <si>
    <t>context, consensus, inference, comparison</t>
  </si>
  <si>
    <t>In der Karte mit dem Turm auf der linken Seite sieht der Turm aus, als sei er nachträglich eingefügt worden (Farbränder des Rechtecks). Daher sehe ich es als wahrscheinlicher, dass er verrutscht sein könnte.</t>
  </si>
  <si>
    <t>Weil "oval" nicht zur Auswahl stand. Die Bilder aus 1800 und 1845 sind aus unterschiedlichen Perspektiven, scheinen aber beide keine rechteckige Form zu haben. Im Bild von 1883 ist nicht genügend erhalten um sicher zu sagen, dass der höhere Wandaufbau nicht (langgezogen) gerundet ist.</t>
  </si>
  <si>
    <t>rejection, ambiguity, interpretation</t>
  </si>
  <si>
    <t>Die Breite des Turms suggeriert, dass das Tor darunter ist. Variante B ist außerdem besser zu verteidigen, da das Tor möglicherweise besser zu verschließen und verstärken ist, wenn es in dem Turm enthalten ist und nicht direkt in den Kern der Stadt führt.</t>
  </si>
  <si>
    <t>Weil die Entfernung es schwer macht, die Details zu erkennen., Schlechte Zeichner.</t>
  </si>
  <si>
    <t>Eine Verteidigungsanlage an der Stelle scheint fehlplatziert, da die andere Hausseite weniger wehrhaft erscheint und ebenso eine Außenseite ist. Ein geschlossener Erker oder weiterer Raum würde die oberen Fenster verdecken, da die Oberkante des "Ausgangs" über der Unterkante der Fenster befindet. Wäre der Balkon aus Stein oder Eisen, wären vermutlich eher Überreste erhalten.</t>
  </si>
  <si>
    <t>function, context, interpretation, evolution</t>
  </si>
  <si>
    <t>Vielleicht um Speisen wieder zu erwärmen, falls die Küche zu weit weg ist? Das interne Fenster könnte ebenso eine Durchreiche gewesen sein. Der Außenkamin ist tatsächlich verwirrend.</t>
  </si>
  <si>
    <t>Die vielen kleinen Türmchen sehen aus wie ein Märchenschloss, oder zumindest etwas aus einer späteren Zeit.</t>
  </si>
  <si>
    <t>aesthetics, realism, rejection, evolution, detail</t>
  </si>
  <si>
    <t>Die Darstellung ist weitaus schlichter mit längeren durchgehenden Dachflächen, was für die Bauweise sinnvoller, günstiger und weniger wartungsintensiv scheint.</t>
  </si>
  <si>
    <t>aesthetics, physicality</t>
  </si>
  <si>
    <t>Es wirkt etwas vereinfacht, aber als seien die Grundformen plausibel.</t>
  </si>
  <si>
    <t>Es ist nicht ganz klar, was Rekonstruktuon und was Original ist. Der Erker sieht dennoch etwas fehl am Platz aus, da nicht ersichtlich ist wieso er nachträglich angefügt worden sein sollte.</t>
  </si>
  <si>
    <t>sceptical, realism, artefact</t>
  </si>
  <si>
    <t>Sie sieht funktional und relativ detailgetreu aus. Der Wiederaufbau ist noch nicht weit genug fortgeschritten, um einen vollständigen Eindruck des möglichen Aufbaus zu vermitteln.</t>
  </si>
  <si>
    <t>medium, purpose, comprehension</t>
  </si>
  <si>
    <t>Die Burg hat rechts einen eckigen Turm, darum habe ich mich für die eckige Variante entschieden.</t>
  </si>
  <si>
    <t xml:space="preserve">Die Karte selbst scheint detaillierter und genauer zu sein. </t>
  </si>
  <si>
    <t>Auf den ersten 2 Bildern scheint der Turm rund zu sein, auf dem letzten Bild jedoch eckig.</t>
  </si>
  <si>
    <t>Dann kann die Straße von jeden benutzt werden, auch wenn das Tor verschlossen war.</t>
  </si>
  <si>
    <t>Stein und Eisen würden noch bestehen, Holz wurde mirsch.</t>
  </si>
  <si>
    <t>Ich weiß es nicht</t>
  </si>
  <si>
    <t>Sie wirkt detailliert, leider keine Tiefe im Bild.</t>
  </si>
  <si>
    <t>Durch die Tiefe der 3D Darstellung wirkt sie genauer.</t>
  </si>
  <si>
    <t>Schön, aber vielleicht eher künstlerich als genau.</t>
  </si>
  <si>
    <t>approval, aesthetics, sceptical, realism</t>
  </si>
  <si>
    <t>l</t>
  </si>
  <si>
    <t>Scheint am detailliertesten zu sein</t>
  </si>
  <si>
    <t>Keines davon, Enseignement fondamental</t>
  </si>
  <si>
    <t>Keine ahnung</t>
  </si>
  <si>
    <t>Das Urkataster ist generell deutlich genauer als die Ferrariskarte</t>
  </si>
  <si>
    <t>authority, prior, personal</t>
  </si>
  <si>
    <t>Auf den beiden deutlichsten Ansichten ist ein runder Turm zu erkennen.</t>
  </si>
  <si>
    <t>Die Straße nach Mersch ist ein wichtiger Verkehrsweg.</t>
  </si>
  <si>
    <t>Steinmauerwerk hätte mit dem Gebäude verzahnt sein müssen, was deutlichere Spuren an der Wand hinterlassen hätte.</t>
  </si>
  <si>
    <t>Als Abort</t>
  </si>
  <si>
    <t>Überhöht und fantasierend</t>
  </si>
  <si>
    <t>Realistisch, näher an den erhaltenen Überresten</t>
  </si>
  <si>
    <t>Id Zimmer</t>
  </si>
  <si>
    <t>Hält sich weitesgehend an die plausibelen Rekonstruktionsvorschläge</t>
  </si>
  <si>
    <t>Am wissenschaftlichsten</t>
  </si>
  <si>
    <t>Archäologie</t>
  </si>
  <si>
    <t>Es sind auf der Skizze sonst keine runden Türme zu sehen. Wenn Türme, dann eckig und eher rechts an Gebäuden. Ob Tor in Turm oder einfach direkt in der Mauer: keine Anhaltspunkte für das eine oder andere, also habe ich die einfachere Form gewählt.</t>
  </si>
  <si>
    <t>context, consensus, inference, ambiguity</t>
  </si>
  <si>
    <t>Ich halte es für unwahrscheinlich bei der Präzision, mit der die Katasterkarte gezeichnet zu sein scheint, dass ein derartiger Fehler passiert.</t>
  </si>
  <si>
    <t>Im Gegensatz zu den anderen Häusern in den Bildern 1 und 2 sind auf diesen Bildern keine klaren Linien erkennbar, die auf einen eckigen Turm hindeuten.</t>
  </si>
  <si>
    <t>Ich halte den Weg direkt in die Stadt hinein für "natürlicher", im Gegensatz zu einem Weg an der Stadtmauer entlang, der einen dem Ziel nicht näher bringt. Solange der direkte Zugang geographisch möglich ist, wird er wohl auch gewählt worden sein.</t>
  </si>
  <si>
    <t>Ein Historiker, der in einem Buch etwas anderes schreibt., Eine Zeichnung die ein anderes Tor zeigt, mit einer Erklärung, warum sie so aussieht., Ein mittelalterliches Gemälde, in dem ein anderes Tor zu sehen ist., Eine archäologische Ausgrabung, bei der die Überreste eines anderen Tors gefunden werden.</t>
  </si>
  <si>
    <t>Künstlerische Freiheit., Weil die Entfernung es schwer macht, die Details zu erkennen., Schlechte Zeichner.</t>
  </si>
  <si>
    <t>Analogieschluss von der anderen Wand, an der ja noch Erker zu sehen sind.</t>
  </si>
  <si>
    <t>Aufbewahrungsort für Gerätschaften, die man für die Kapelle benötigte (quasi eine behälfsmäßige Sakristei-Erweiterung). Oder wenn man durch das Fenster bequem den Gottesdienst verfolgen kann, ein Raum, in dem höhergestellte Personen etwas abgesondert den Gottesdienst verfolgen können (aber nicht zwingend mit einem Bad verbunden).</t>
  </si>
  <si>
    <t>Die Dachform und vor allem die Fenster in der Holzfassade erscheinen mir eher willkürlich gewählt.</t>
  </si>
  <si>
    <t>rejection, detail, realism</t>
  </si>
  <si>
    <t>Etwas besser, da für Dinge, die zwingend vorhanden sind (Fenster, Dach) eher generische, detailärmere Formen gewählt wurden, die somit eine geringere Sicherheit ausstrahlen.</t>
  </si>
  <si>
    <t>medium, ambiguity, realism, approval</t>
  </si>
  <si>
    <t>Vergleichbar mit der Version von John Zimmer oben, aber ich bin mir nicht sicher, ob man so detailliert auf das Fachwerk der Fensterfassade schließen kann.</t>
  </si>
  <si>
    <t>Gleich wie John Zimmer.</t>
  </si>
  <si>
    <t>Weil sie am wenigsten Annahmen als gegeben voraussetzt, am ehesten Unsicherheiten zulässt, aber trotzdem einen Gesamteindruck zulässt.</t>
  </si>
  <si>
    <t>realism, purpose, ambiguity, medium</t>
  </si>
  <si>
    <t>Die alten Straßen würden sich mit dem Tor ausrichten, und der Turm könnte das Tor aus allen Richtungen schützen. Ich glaube, der Turm wäre quadratisch, weil die Burgruine alle quadratischen Gebäude zu haben scheint.</t>
  </si>
  <si>
    <t>context, inference, consensus</t>
  </si>
  <si>
    <t xml:space="preserve">Die erste Karte ist nicht klar.  </t>
  </si>
  <si>
    <t xml:space="preserve"> Die älteren Bilder zeigen einen runden Turm. Es wurde möglicherweise später als die ursprüngliche Mauer gebaut.</t>
  </si>
  <si>
    <t>Der Turm könnte den Verkehr in das Tor kontrollieren und sich gegen jeden verteidigen, der auf dem Wasserweg kommt. Durch das breitere Tor in der Wand könnten große Wagen oder Personengruppen direkt in die Hauptstraße einfahren.</t>
  </si>
  <si>
    <t>Ich sehe die Löcher, an denen die Holzbalken befestigt waren</t>
  </si>
  <si>
    <t>Ein Sommerschlafzimmer</t>
  </si>
  <si>
    <t>Es scheint nicht so getreu</t>
  </si>
  <si>
    <t>Es ist mehr getreu</t>
  </si>
  <si>
    <t>Sehr getreu</t>
  </si>
  <si>
    <t>Es passt am besten zum Gelände und wird von einem Experten erstellt, der das Thema studiert hat. Ein Architekt macht eine kreative Idee, die nicht unbedingt der Realität entspricht.</t>
  </si>
  <si>
    <t>Der Turm passt zu den anderen eckigen Gebäude hinter der Mauer. Der Turm steht rechts, weil zB Wachen in dem Turm ihren Platz haben konnten und diese dann die Passanten in Fahrtrichtung kontrollieren konnten.</t>
  </si>
  <si>
    <t>Weil diese Karte „genauer“ erstellt wurde. Die Karte von 1778 scheint eher wie eine gemalte Skizze.</t>
  </si>
  <si>
    <t>Beim ersten Bild erkennt man eine Kante. Beim dritten Bild scheint das Fundament ebenfalls eckig zu sein</t>
  </si>
  <si>
    <t>Bein Weg A werden schneller unterschiedliche Gebäude erreicht. Beim Weg B hingegen muss man einen weiteren Weg zurücklegen um eine Vielzahl von Gebäuden zu erreichen.</t>
  </si>
  <si>
    <t>Balkon: da eine Öffnung/ein Ausgang der sich von den anderen Fenstern unterscheidet und zum Betreten genutzt werden kann
Holz: weil dies ein Material ist, welches nicht so beständig ist und somit der Balkon heutzutage „fehlt“</t>
  </si>
  <si>
    <t>Keine Idee</t>
  </si>
  <si>
    <t>Bei dieser Rekonstruktion ist schwer zu erkennen, dass die Gebäude auf einem Felsen liegen. Es ist zudem eine weitere Mauer zu erkennen und der Erker sieht doppelstöckig aus.</t>
  </si>
  <si>
    <t>Diese Rekonstruktion scheint in sich stimmig zu sein. Auch de lr Maßstab zwischen den Gebäuden und dem Felsen scheint realistisch</t>
  </si>
  <si>
    <t>Der Maßstab zwischen Felsen und Gebäude scheint nicht richtig zu sein. Ansonsten könnte das Ausehen der Gebäude originalgetreu sein.</t>
  </si>
  <si>
    <t>sceptical, detail, realism</t>
  </si>
  <si>
    <t>Scheint gelungen zu sein. Ich denke, dass außerdem nur die Teile wieder aufgebaut wurde, bei denen sich die Historiker „sichen“ sind, dass die Gebäude so aussahen.</t>
  </si>
  <si>
    <t>approval, authority, realism</t>
  </si>
  <si>
    <t>Sie sieht in sich sehr stimmig aus: Maßstab, Material, Höhe der Gebäude usw.</t>
  </si>
  <si>
    <t>medium, aesthetics, realism</t>
  </si>
  <si>
    <t>Die anderen sichtbaren Gebäude haben den Turm in selber Ausrichtung, die anderen Gebäude haben ebenfalls eckige Strukturen</t>
  </si>
  <si>
    <t>Die Katasterkarte ist für die Bebauung relevant, und sollte theoretisch die tatsächlich vorherrschenden Gegebenheiten abbilden</t>
  </si>
  <si>
    <t>Schattenwurf auf dem ersten Bild, eine vermeintlich wahrnehmbare Kante (mittig) im 2ten, und scheinbar rechteckige Grundmauern im 3ten</t>
  </si>
  <si>
    <t>interpetation, comparison</t>
  </si>
  <si>
    <t>Für Fuhrwerke ist eine Passage einfacher, wenn gerade durch das Tor gefahren werden kann, auf diese Weise ist kein 2tes scharfes Wenden hinter dem Tor notwendig um den Stadtkern (wo sich wahrscheinlich der Markt befindet) zu erreichen.</t>
  </si>
  <si>
    <t>Eine Zeichnung die ein anderes Tor zeigt, mit einer Erklärung, warum sie so aussieht., Eine archäologische Ausgrabung, bei der die Überreste eines anderen Tors gefunden werden., Zeitzeugen</t>
  </si>
  <si>
    <t>Die Fenster würden bei einem geschlossenen Erker ungünstig liegen. Rückstände in der Bausubstanz oder Umfeld könnten direkt auf Stein oder Eisen (Bruch, Trümmer) hinweisen, Holz jedoch wäre zeitnah verrottet und würde analog den Balken in den vorigen Bildern als Loch im Gemäuer sichtbar bleiben.</t>
  </si>
  <si>
    <t>function, interpretation, artefact, evolution, physicality</t>
  </si>
  <si>
    <t>Abort, Lagerraum</t>
  </si>
  <si>
    <t>mögliche Ansicht der Burg, wirkt zu flach (Tiefe wird nicht Dargestellt, mangelnde Technik um optische Tiefe zu vermitteln) und dadurch leider etwas unrealistisch/künstlich.</t>
  </si>
  <si>
    <t>medium, aesthetics, realism, sceptical</t>
  </si>
  <si>
    <t>Schlichtes, einfaches Design, wirkt sehr authentisch, realistisch. Sieht nach einer belebten Burg aus, ähnelt Gebäudekomplexen die Andernorts in jener Form heute noch existieren.</t>
  </si>
  <si>
    <t>medium, approval, realism, comparison, prior</t>
  </si>
  <si>
    <t>Analog der Rekonstruktion von Zimmer, sehr realistischer Ansatz, vergleichbare Gebäude sind Andernort in jener Form Heute noch erhalten</t>
  </si>
  <si>
    <t>approval, realism, comparison, prior</t>
  </si>
  <si>
    <t>Durch die nicht an allen Gebäuden abgeschlossene Arbeit ist es nicht direkt Vergleichbar mit den anderen Modellen, wirkt unvollständig.</t>
  </si>
  <si>
    <t>medium, purpose, rejection</t>
  </si>
  <si>
    <t>wirkt am realistischsten, ist vollständig und stellt die Burg plastisch dar.</t>
  </si>
  <si>
    <t>medium, realism, context</t>
  </si>
  <si>
    <t>aesthetics, approval, realism, rejection, ambiguity</t>
  </si>
  <si>
    <t>realism, comparison</t>
  </si>
  <si>
    <t>Es ist nur ein schmaler Durchgang, daher ein Torhaus wahrscheinlicher.</t>
  </si>
  <si>
    <t xml:space="preserve">Es ist wahrscheinlicher, dass der Turm auf der früheren Karte noch aufrecht stand. </t>
  </si>
  <si>
    <t xml:space="preserve">Vielleicht gab es dort Untersuchungen. </t>
  </si>
  <si>
    <t>ambiguity, change</t>
  </si>
  <si>
    <t>Realistische Zeichnungen</t>
  </si>
  <si>
    <t>Es scheint kein Torturm zu sein</t>
  </si>
  <si>
    <t>Die vier Löcher unter der Tür bzw. der zugemauerten Tür sehen aus wie eine Stützkonstruktion, die breit war, wie für einen Balkon oder Raum</t>
  </si>
  <si>
    <t>Keine Ahnung</t>
  </si>
  <si>
    <t>Solide, einfach gezeichnet</t>
  </si>
  <si>
    <t>Gut gezeichnet</t>
  </si>
  <si>
    <t>Stark schematisiert</t>
  </si>
  <si>
    <t>rejection, medium, aesthetics</t>
  </si>
  <si>
    <t>Basiert sicher auf den Architekturteilen</t>
  </si>
  <si>
    <t>berücksichtigt evtl. Dinge, die sich nicht nachbauen lassen</t>
  </si>
  <si>
    <t>Eckige Türme im 16. Jhr. waren eher passe. Um direktem Geschützfeuer zu entgehen, war das Tor m.E.n. eher seitlich gewendet.</t>
  </si>
  <si>
    <t>Der Turm deckt so die Brücke besser.</t>
  </si>
  <si>
    <t>Die Karte ist genauer. der Turm deckt so die Brücke besser und lässt einen Runden Torturm mit seitlichem Tor zu, wie ich zuerst vermutete.</t>
  </si>
  <si>
    <t>change, medium, function, confirmation, context, bias</t>
  </si>
  <si>
    <t>Sieht mehrheitlich nach Rund aus.</t>
  </si>
  <si>
    <t>Und wiederum zu meiner ersten Vermutung. Die starke Mauer gradeaus richtet sich undurchbrochen gegen Geschützfeur 16Jhr. Das Tor wie "B" entzieht sich unter Deckung des Turms der Feuereinwirkung.</t>
  </si>
  <si>
    <t>bias, function, context</t>
  </si>
  <si>
    <t xml:space="preserve">
Solche Holzanbauten sind zur Deckung und Verteidiung üblich gewesen</t>
  </si>
  <si>
    <t>Toilette, Verteidigungsanlage</t>
  </si>
  <si>
    <t>Sieht mir nach einer Wunschvorstellung aus</t>
  </si>
  <si>
    <t>rejection, realism, purpose, aesthetics</t>
  </si>
  <si>
    <t>Wesentlich Autenthischer und anderen Burgen ähnlich</t>
  </si>
  <si>
    <t>niedlich und möglicherweise garnicht so schlecht.</t>
  </si>
  <si>
    <t>emotion, sceptical, realism</t>
  </si>
  <si>
    <t>Wahrscheinlich den Kosten geschuldet mäßig</t>
  </si>
  <si>
    <t>rejection, purpose</t>
  </si>
  <si>
    <t>orientiert sich offenkundig an Quellen und scheint mir am authentischsten</t>
  </si>
  <si>
    <t>realism, interpretation, personal</t>
  </si>
  <si>
    <t>Eckiger Turm passt optisch zur Burg, Position links lässt den Blick von der Burg auf die Strasse unversperrt.</t>
  </si>
  <si>
    <t>Siehe vorherige Antwort, die "line of sight" von der Burg ist vielleicht nicht sehr wichtig, aber wenn die Entscheidung ansonsten arbiträr ist…</t>
  </si>
  <si>
    <t>inference, ambiguity</t>
  </si>
  <si>
    <t>Tatsächlich macht der Turm rechts auf dieser Karte mehr Sinn, weil die relative Lage von Fluss, Insel, Brücke und Turm/Tor nun ganz anders ist als auf den anderen Karten. Aber meine Meinung habe ich jetzt nicht geändert, weil das nun offenbar davon abhängt, welche Karte man zuletzt gesehen hat.</t>
  </si>
  <si>
    <t>interpretation, bias, self-awareness, confirmation</t>
  </si>
  <si>
    <t>Weil die Bilder das so hergeben, IMO</t>
  </si>
  <si>
    <t>Ich hatte mir das schon vorher überlegt und dann bei den Bildern der Turmruine darauf geachtet, wie der Turm angelegt ist. Und es gab da, denke ich, keinen Hinweise auf ein Tor im Turm</t>
  </si>
  <si>
    <t>Künstlerische Freiheit., Unterschiedliche Schwerpunkte der Künstler</t>
  </si>
  <si>
    <t xml:space="preserve">Die anderen Vorgaben machen wenig Sinn, Holz als Baustoff ist statisch einfacher zu handhaben, billiger, ubiquitär vorhanden und rottet irgendwann weg. </t>
  </si>
  <si>
    <t>Abtritt / Vorbereitung für Events im grossen Saal</t>
  </si>
  <si>
    <t>Hat was "Ludwig II."-mässiges. Sehr verspielt.</t>
  </si>
  <si>
    <t>aesthetics, realism, source</t>
  </si>
  <si>
    <t>Realistisch, die vielen Veränderungen über die Zeit reflektierend.</t>
  </si>
  <si>
    <t>approval, evolution</t>
  </si>
  <si>
    <t>Sehr ähnlich der Zimmer-Zeichnung, Farbgebung schauderhaft</t>
  </si>
  <si>
    <t>comparison, rejection, detail</t>
  </si>
  <si>
    <t>Eigenartig, eine Ruine mit vielen Details in Einzelfällen</t>
  </si>
  <si>
    <t>sceptical, aesthetics, artefact</t>
  </si>
  <si>
    <t>Wirkt echt und bewohnbar</t>
  </si>
  <si>
    <t>medium, realism, function</t>
  </si>
  <si>
    <t>War interessant</t>
  </si>
  <si>
    <t>aufgrund meiner vorkenntnisse aus dem Reenactment über taktiken und Bauinnovationen der Verteidigungsanlagen aal Dokujunkie ;)</t>
  </si>
  <si>
    <t>intuitive entscheidung anhand meiner vorherigen antworten</t>
  </si>
  <si>
    <t>kombination aus vorkenntnissen bzgl Festungs und Burgenbau, Intuition und Betrachtung des Grundrisses</t>
  </si>
  <si>
    <t>kampftaktiktheroretische Kenntnisse; denn es ist schwieriger für einen angreifer erst an der stadtmauer entlang zu müssen um in die stadt selbst vorzudringen und damit ist esauch leichter die stadt zu verteidigen ... *die waren ja nicht doof, die Altvorderen*</t>
  </si>
  <si>
    <t>Veränderungen im Wandel der Zeit., weitere Aus- und Umbauten ggf durch wachsen der Familie unterworfen der aktuellen Baustilmoden</t>
  </si>
  <si>
    <t>imho nichts; jedoch sind alte Strukturen wie Fenster ( wurde versetzt?) oder auch Aborterker möglich, vorausgesetzt der Burggraben oä verlief direkt unter der giebelwand</t>
  </si>
  <si>
    <t>die unterschiedlichen zugemauerten vorherigen öffnungen und veränderungen an der fassade</t>
  </si>
  <si>
    <t>Aborterker ( heute wäre es das "Plumpsklo" damit keiner es zu weit zum stillen örtchen hatte vor während oder nach den Gottesdiensten</t>
  </si>
  <si>
    <t>ich kann darasu ohne weitere Recherchen nicht beurteilen welche Quellen von og Hernn koenig genutzt wurden</t>
  </si>
  <si>
    <t>metadata, rejection</t>
  </si>
  <si>
    <t>sehr schlicht und sachlich, und es lässt raum für ergänzungen bei archäologischen Erkenntnissen</t>
  </si>
  <si>
    <t>realism, aesthetics, evolution, medium</t>
  </si>
  <si>
    <t>die originalgetreue wäre für mich nur mit weiteren recherchen und befundungen verifizierbar; jedoch mit viel liebe und herzblut gemacht</t>
  </si>
  <si>
    <t>metadata, aesthetics, emotion</t>
  </si>
  <si>
    <t>unentschieden</t>
  </si>
  <si>
    <t>weil wie schon ausgeführt diese zeichnung noch raum für aräoligische erkenntnisse lässt</t>
  </si>
  <si>
    <t>deutsches Fachabitur(1991) 3 Ausbildungsabschlüsse; inzwischen in Erwerbsunfähigkeitsrente; ex-Reenactress &amp; exSCAdian</t>
  </si>
  <si>
    <t>Tor mit Turm macht für mich Sinn. Nachdem die Gebäude rechts gut aussehen, würde ich den Turm links vermuten. Rund weil netter.</t>
  </si>
  <si>
    <t>Macht den schöneren Eingang. Für mich nachvollziehbar.</t>
  </si>
  <si>
    <t>Bild 1 &amp; 2 sehen rund aus</t>
  </si>
  <si>
    <t>Mit den vorherigen Bilder passt das für mich.</t>
  </si>
  <si>
    <t>Ein Historiker, der in einem Buch etwas anderes schreibt., Eine Rekonstruktion in einem Museum, die ein anderes Tor zeigt., Eine Zeichnung die ein anderes Tor zeigt, mit einer Erklärung, warum sie so aussieht., Ein mittelalterliches Gemälde, in dem ein anderes Tor zu sehen ist., Eine archäologische Ausgrabung, bei der die Überreste eines anderen Tors gefunden werden., Diskussion mit jemandem der sich mit der Materie mehr beschäftigt</t>
  </si>
  <si>
    <t>Scheint passend</t>
  </si>
  <si>
    <t>Bier Lager</t>
  </si>
  <si>
    <t>Sehr Neuschwanstein ähnlich</t>
  </si>
  <si>
    <t>aesthetics, source</t>
  </si>
  <si>
    <t>Sieht nach Burg aus</t>
  </si>
  <si>
    <t>Cool aber etwas einfach</t>
  </si>
  <si>
    <t>Sieht ok aus</t>
  </si>
  <si>
    <t>Wirkt detailliert und durchdacht</t>
  </si>
  <si>
    <t>Cool stuff!</t>
  </si>
  <si>
    <t>5+6 finde ich unlogisch, da Straße dahinter geradeaus weiterläuft. 1+2 finde ich unlogisch, da Mauer rechts weiter vorne steht als links. Ich würde immer ´nen runden Turm bauen, aber der eckige passt besser zum Rest.</t>
  </si>
  <si>
    <t>Wenn schon nur 1 Turm, macht der rechts mehr Sinn. Bei den Einkehrenden muss man doch stärker kontrollieren als bei den Rausfahrenden/-gehenden.</t>
  </si>
  <si>
    <t>Die älteren Bilder zeigen m.E. einen runden Turm</t>
  </si>
  <si>
    <t xml:space="preserve">Die Verkehrsstraße führt doch eher durch die Stadt als am Rand lang. </t>
  </si>
  <si>
    <t xml:space="preserve">Nach "außen" macht ein offener Raum/Balkon wenig Sinn, bei einem Steinerker wäreen viell. mehr Reste zu sehen. </t>
  </si>
  <si>
    <t xml:space="preserve">Der damalige Priester hatte bestimmt keine Sakristei. Mit Kamin muss es was für die Bewohner gewesen sein (kein Nebenraum für Bedienstete). Aber einen schweren Badezuber auf Holzboden- das würde mir nicht behagen. </t>
  </si>
  <si>
    <t>interpretation, function, physicality</t>
  </si>
  <si>
    <t>irgendwie schräg und sehr voll/überladen</t>
  </si>
  <si>
    <t xml:space="preserve">finde ich besser, aber die lange Mauer um einen großen Hof macht m.E. nicht viel Sinn. </t>
  </si>
  <si>
    <t xml:space="preserve">finde ich noch besser. </t>
  </si>
  <si>
    <t xml:space="preserve">nett, kann ich nicht beurteilen </t>
  </si>
  <si>
    <t>emotion, intuition, personal</t>
  </si>
  <si>
    <t>weil es vermutl. nur da aufgebaut wurde, wo Nachweise da waren (?)</t>
  </si>
  <si>
    <t>Formgebung, Sichtbarkeit von Angreifern von der Burg</t>
  </si>
  <si>
    <t>Vielleicht stimmt ja beides? Zuerst stand der Turm links und dann wegen Zerstörung o.ä. rechts?</t>
  </si>
  <si>
    <t>Mehr Beweise dafür, dass er rechts stand. Genauere Zeichnungen. Die Frage ist, stand der Turm zu der Zeit überhaupt noch?</t>
  </si>
  <si>
    <t>consensus, medium, evolution, change</t>
  </si>
  <si>
    <t>Auf den Bildern sieht der Turm rund aus, obwohl alle anderen Gebäude und Wehranlagen eckig sind...</t>
  </si>
  <si>
    <t>Erscheint mir am logischsten. Wieso sollte die Straße sonst direkt zur Mauer führen an einem einzigen Punkt zwischen Gebäuden?</t>
  </si>
  <si>
    <t>Ein Historiker, der in einem Buch etwas anderes schreibt., Eine Rekonstruktion in einem Museum, die ein anderes Tor zeigt., Eine Zeichnung die ein anderes Tor zeigt, mit einer Erklärung, warum sie so aussieht., Ein mittelalterliches Gemälde, in dem ein anderes Tor zu sehen ist., Eine archäologische Ausgrabung, bei der die Überreste eines anderen Tors gefunden werden.</t>
  </si>
  <si>
    <t>Künstlerische Freiheit., Schlechte Zeichner., Die Details von dem Bild aus 1800 und 1850 sind doch beinahe identisch. Das Bild aus 1835 hingegen nicht.</t>
  </si>
  <si>
    <t>Ein Erker. Evtl. für religiöse Zwecke wie in vielen anderen Burgen und Schlössern.</t>
  </si>
  <si>
    <t>Referenzen. Schwierigkeit des Baus aus anderen Materialien.</t>
  </si>
  <si>
    <t>Notdürftiges Verließ für betuchtere Gefangene?</t>
  </si>
  <si>
    <t>Sehr herrschaftlich. Viele Türme. Viel Fantasie.</t>
  </si>
  <si>
    <t>Sehr sachlich und der Zeit entsprechend praktikabel.</t>
  </si>
  <si>
    <t>aesthetics, realism, approval</t>
  </si>
  <si>
    <t>Scheint aus einem Museum zu sein oder steht evtl. in der Burg selbst als Rekonstruktion auf Basis von Zeichnungen wie oben gezeigt. Die Farben erscheinen mir allerdings abwegig.</t>
  </si>
  <si>
    <t>authority, sceptical, detail</t>
  </si>
  <si>
    <t>Liegt den Zeichnungen und dem Modell (bis auf Farben) sehr nahe</t>
  </si>
  <si>
    <t>Vollständigkeit. Sachlich und praktikabel.</t>
  </si>
  <si>
    <t>Es scheint die Lücke am beste zu füllen. Außerdem sieht die Konstruktion stabiler und leichter verschließbar aus als die riesige Lücke in der Mauer. Ich habe den eckigen Turm gewählt, weil in der Stadt niemand rund zu bauen scheint.</t>
  </si>
  <si>
    <t>context, physicality, consensus</t>
  </si>
  <si>
    <t>Ich habe keine der Karten verstanden und nicht gewusst, wo diese Elemente sind. Aber die zweite sieht irgendwie seriöser aus.</t>
  </si>
  <si>
    <t>comprehension, bias, intuition</t>
  </si>
  <si>
    <t>Weil ich da keine Ecken sehe.</t>
  </si>
  <si>
    <t>Ein Tor im Turm ließe sich leichter bewachen und wäre stabiler.</t>
  </si>
  <si>
    <t xml:space="preserve">Es war augenscheinlich nur an dieser Wand befestigt, ohne Unterstützung von unten, also ein Balkon oder Erker. Balkon erscheint mir nicht bauzeittypisch.
Da die Struktur nicht mehr vorhanden ist, tippe ich auf Holz.
</t>
  </si>
  <si>
    <t>Für Dienstboten zum Verschnaufen.</t>
  </si>
  <si>
    <t>Effekthaschend und romantisiert.</t>
  </si>
  <si>
    <t>Vorn hat er sich Mühe gegeben, hinten hatte er dann keine Lust mehr, oder keine Ideen.</t>
  </si>
  <si>
    <t>purpose, medium, rejection</t>
  </si>
  <si>
    <t>Da hing der Maßstab wohl eher von den Materialien ab.</t>
  </si>
  <si>
    <t>Offenbar wurden nur die Teile rekonstruiert, wo man relativ sicher sein konnte.</t>
  </si>
  <si>
    <t>realism, metadata</t>
  </si>
  <si>
    <t>Weil man sich den Rest selbst hinzudenken kann. Ähnlich wie der Unterschied zwischen Buch und Film. Die drei anderen Konstrukte lassen keine alternativen Deutungen zu.</t>
  </si>
  <si>
    <t>purpose, realism, evolution</t>
  </si>
  <si>
    <t>Hieran sieht man, wie wichtig es ist, zeitgenössische Bauten eindeutig für die Nachwelt zu dokumentieren.</t>
  </si>
  <si>
    <t>metadata, evolution</t>
  </si>
  <si>
    <t>erscheint als am zweckmäßigsten</t>
  </si>
  <si>
    <t>die rechte karte wirkt verlässlicher</t>
  </si>
  <si>
    <t>realism, intuition</t>
  </si>
  <si>
    <t>einerseits, weil ein runder turm abgebildet ist und andererseits, weil eckige türme weniger schutz boten.</t>
  </si>
  <si>
    <t>bietet mehr schutz für das tor</t>
  </si>
  <si>
    <t>Ein Historiker, der in einem Buch etwas anderes schreibt.</t>
  </si>
  <si>
    <t>maschikuli</t>
  </si>
  <si>
    <t>ein holzerker bietet sich für die verteidigung nach unten an</t>
  </si>
  <si>
    <t>siehe vorhin ...</t>
  </si>
  <si>
    <t>hybsch ...</t>
  </si>
  <si>
    <t>auch hybsch ...</t>
  </si>
  <si>
    <t>plausibel</t>
  </si>
  <si>
    <t>evidenzbasierter ansatz</t>
  </si>
  <si>
    <t>purpose, personal</t>
  </si>
  <si>
    <t>Alle anderen Gebäude sind eckig und links erscheint mir praktischer</t>
  </si>
  <si>
    <t>intuition, consensus</t>
  </si>
  <si>
    <t xml:space="preserve">Weil mir der Turm links praktischer erschien </t>
  </si>
  <si>
    <t xml:space="preserve">Weil es eine Karte gibt, die ihn so anzeigt </t>
  </si>
  <si>
    <t xml:space="preserve">Weil er auf zwei Bildern rund ist </t>
  </si>
  <si>
    <t xml:space="preserve">Es war ein runder Turm. Schwierig, da ein Tor reinzumachen. </t>
  </si>
  <si>
    <t>Da ist kein Platz für was anderes</t>
  </si>
  <si>
    <t>Ein stiller Rückzugsort</t>
  </si>
  <si>
    <t xml:space="preserve">Sehr schön aber künstlerisch auch sehr frei </t>
  </si>
  <si>
    <t>approval, aesthetics, rejection, realism</t>
  </si>
  <si>
    <t>Zurückhaltend</t>
  </si>
  <si>
    <t>lebensecht</t>
  </si>
  <si>
    <t>realistisch, aber lückenhaft</t>
  </si>
  <si>
    <t>realism, context, medium, personal</t>
  </si>
  <si>
    <t>Sie macht die Burg für mich erlebbar</t>
  </si>
  <si>
    <t xml:space="preserve">Ich fand es sehr spannend, eine solche Rekonstruktion einmal nachvollziehen zu können. </t>
  </si>
  <si>
    <t xml:space="preserve">Ein Zugang über ein Tor im Turm wäre die beste Lösung, denn es ermöglichte Bewachung und Schließung/Öffnung des Eingangs, eine Eingangskontrolle  und gleichzeitig den Schutz der Bewacher.  Alle Häuser sind im Grundriss eckig, das spricht auch für ein eckiges Stadttor.  </t>
  </si>
  <si>
    <t>inference, function, consensus</t>
  </si>
  <si>
    <t>Katasterkarte erscheint präziser als Karte aus Atlas. Zudem würde der Turm sowohl die Überwachung des Zugangs als auch des Weges nach der Brücke rechts ermöglichen.</t>
  </si>
  <si>
    <t>medium, function</t>
  </si>
  <si>
    <t>Die historischen Zeichnungen lassen keine Ecken oder Kanten erkennen. Zudem wäre ein eckiger Turm an dieser markanten Verkehrstelle eher "im Weg".</t>
  </si>
  <si>
    <t xml:space="preserve">Der Zugang nach rechts zwischen Stadtmauer und erster Hausreihe und nicht in die Stadtmitte macht verkehrstechnisch keinen Sinn. Ein solcher Zugang zur Stadt mit enger Kurve (Schikane) wäre für Gespanne mit Pferd und Wagen schwierig. Ein Stadttor dient aber dem Zugang zur Stadt für Besucher, Händler und Bewohner in die Stadt, muss also eine Zugangskontrolle ermöglichen, darf aber den Verkehr nur so wenig wie nötig behindern. Falls es einen zentralen Platz in der Stadt gab, würde dieser die Hauptrichtung bestimmen. Diesen würde ich in der Mitte und nicht an der Stadtmauer erwarten.  </t>
  </si>
  <si>
    <t>inference, prior, context</t>
  </si>
  <si>
    <t xml:space="preserve">Eine Zeichnung die ein anderes Tor zeigt, mit einer Erklärung, warum sie so aussieht., Ein mittelalterliches Gemälde, in dem ein anderes Tor zu sehen ist., Eine archäologische Ausgrabung, bei der die Überreste eines anderen Tors gefunden werden., 3D-Modell mit Verkehrswegen (Kurven) und Richtung (Ziel) </t>
  </si>
  <si>
    <t xml:space="preserve">Schwierigkeit der Künstler die "Ruine" perspektivisch und in Richtung und Größe richtig zum Ort abzubilden. </t>
  </si>
  <si>
    <t xml:space="preserve">Unten Wirtschaftsräume und oben ein großer Raum. </t>
  </si>
  <si>
    <t xml:space="preserve">Das Haus ist exponiert über der Stadt, ermöglicht Weitsicht und ist in den Dimensionen eher großzügig. Der Bau am Hang und die kleinen Öffnungen unten bieten zusätzlichen Schutz. </t>
  </si>
  <si>
    <t xml:space="preserve">Hatte eher an einen Speisesaal gedacht. Dann könnte der Erker auch als Toilette gedient haben.  </t>
  </si>
  <si>
    <t xml:space="preserve">Diese Rekonstruktuion erinnert an "Neuschwanstein" (romantisierte Burganlage) - zu schön, aufwändig, um eine historisch gewachsene Burganlage abzubilden. Dieser Erker ist so groß und mächtig, dass er integrierter Teil des Innenraum sein sollte, darauf weist allerdings die geschlossene Steinfassade eher nicht hin. </t>
  </si>
  <si>
    <t>source, comparison, aesthetics, rejection, realism, interpretation, evolution</t>
  </si>
  <si>
    <t>Eher realistisch, da wenig "Schauarchitektur". Wohngebäude einer Anlage, die insbesondere der Unterkunft / dem Wohnen und der Versorgung von reichen, hochgestellten Familien, aber auch dem Schutz dieser Familien dient. Das exponierte Criechinger Haus wäre ein zentrales Gebäude der Anlage - mit Festsaal oder Kapelle.</t>
  </si>
  <si>
    <t>realism, aesthetics, function, prior, personal</t>
  </si>
  <si>
    <t>Das Modell erscheint mir ziemlich realistisch, wenn auch die Gebäude aus meiner Sicht in der Höhe (zu gestreckt) etwas fragwürdig sind.</t>
  </si>
  <si>
    <t>approval, realism, detail</t>
  </si>
  <si>
    <t>Gelungen</t>
  </si>
  <si>
    <t>Sie verbindet den Zweck der Anlage und die Architektur der Gebäude überzeugend. Das gilt auch für den Wiederaufbau - dabei aber begrenzt auf das Criechinger Haus.</t>
  </si>
  <si>
    <t xml:space="preserve">Interessant fand ich, dass meine von der Funktion bestimmten Überlegungen und Gründe für das Stadttor (Turm mit Tor) von der Realität scheinbar widerlegt wurden. Für das andere Stadttor (runder Turm links) muss es Gründe gegeben haben, die sich möglicherweise aus der Architektur des Ortes ergeben, wie Markt- oder Kirchplatz oder zentrale Unterkünfte für Händler und deren Wagen, oder aus der eher geringen Bedrohung des Ortes von außen, die größere Befestigungen nicht erforderten.    </t>
  </si>
  <si>
    <t>self-awareness, metadata, change</t>
  </si>
  <si>
    <t>Es erschien mit am besten passend zur Stadtmauer</t>
  </si>
  <si>
    <t>Rein strategisch gesehen ist eine Überwachung hinter dem Fluss eine bessere Lösung, da der potentielle Gegner erst über den Fluss musste, bevor er angreifen konnte, siehe auch Burgen mit Burggraben</t>
  </si>
  <si>
    <t>function, inference, context</t>
  </si>
  <si>
    <t>siehe vorherige Antwort</t>
  </si>
  <si>
    <t>Den Bildern nach war er rund</t>
  </si>
  <si>
    <t>k.A.</t>
  </si>
  <si>
    <t>Ein 3D-Modell, das sehr echt aussieht., Eine Rekonstruktion in einem Museum, die ein anderes Tor zeigt., Ein mittelalterliches Gemälde, in dem ein anderes Tor zu sehen ist., Eine archäologische Ausgrabung, bei der die Überreste eines anderen Tors gefunden werden.</t>
  </si>
  <si>
    <t>intuition, non-answer</t>
  </si>
  <si>
    <t>Lagerung</t>
  </si>
  <si>
    <t>viele Türme, fast schon romantisch anmutend, eher Märchenschloss (Neuschwanstein) als Burgbefestigung</t>
  </si>
  <si>
    <t>source, comparison, aesthetics, realism</t>
  </si>
  <si>
    <t>wirkt realistischer, nicht so sehr nach Märchenschloss</t>
  </si>
  <si>
    <t>comparison, realism, aesthetics</t>
  </si>
  <si>
    <t>kann ich nicht sagen</t>
  </si>
  <si>
    <t>Viel Erfolg bei der Studie</t>
  </si>
  <si>
    <t>erscheint passend</t>
  </si>
  <si>
    <t>die Karte insgesammt erschient genauer</t>
  </si>
  <si>
    <t>auf den Bildern sieht der turm rund aus</t>
  </si>
  <si>
    <t>es erscheint logischer den Verkehr ins Zentrum zu lenken. außerdem ist es schwieriger Pferdefuhrwerke  in einem scharfen Knick zu lenken.</t>
  </si>
  <si>
    <t>aufgrund der bilder wirken die lücken wie aussparungen für holz. ein angrenzender balkon oder erker erscheint mir schlüssig. ich tippe eher auf einen erker, wegen der überdachung.</t>
  </si>
  <si>
    <t>zum mitverfolgen der messe für personen, die aus irgendeinem grund die kapelle nicht betreten durften. z.b.: noch ungetauft, unrein...</t>
  </si>
  <si>
    <t>romantisch. wirkt ein wenig wie neuschwanstein. wirkt sehr dem geist der jahrhundertwende entsprechend.</t>
  </si>
  <si>
    <t>source, comparison, aesthetics, evolution</t>
  </si>
  <si>
    <t>mittelalterlich. wehrhaft. stimmig.</t>
  </si>
  <si>
    <t>approval, time, medium, function, aesthetics, personal</t>
  </si>
  <si>
    <t>wirkt gut, alledings nicht so gut wie die zeichnung von1980</t>
  </si>
  <si>
    <t>interessant, noch unvollständig</t>
  </si>
  <si>
    <t>die zeichnung gibt einen guten gesamtüberblick.</t>
  </si>
  <si>
    <t>Eckiger Turm: alle anderen Bauten sind auch eckig; Turm rechts: weil man die große freie Fläche von dort gut einsehen kann</t>
  </si>
  <si>
    <t>consensus, function, context</t>
  </si>
  <si>
    <t>Ich kenne beide Quellen nicht und weiß nicht welche zuverlässiger ist. Ich würde aber eher der neueren Karte glauben, in der Annahme, dass dort detailliertere Messungen vorgenommen wurden</t>
  </si>
  <si>
    <t>self-awareness, sceptical, time, authority, medium</t>
  </si>
  <si>
    <t>Vor allem auf den ersten beiden Bildern sieht der Turm eher rund aus, das letzte ist schlecht zu erkennen</t>
  </si>
  <si>
    <t>Ich kann mir beides gut vorstellen. Für a würde sprechen, dass auch schwer beladenen karren ohne enge Wendung gut in die Stadt kommen, für b dass eventuelle Feinde so nicht direkt in die Stadt Mitte geführt werden</t>
  </si>
  <si>
    <t>ambiguity, comparison, inference</t>
  </si>
  <si>
    <t>Eine Rekonstruktion in einem Museum, die ein anderes Tor zeigt., Eine Zeichnung die ein anderes Tor zeigt, mit einer Erklärung, warum sie so aussieht., Eine archäologische Ausgrabung, bei der die Überreste eines anderen Tors gefunden werden.</t>
  </si>
  <si>
    <t xml:space="preserve">Es gibt mehrere Fenster auf gleicher Höhe, deswegen glaube ich dort war ein großer Raum </t>
  </si>
  <si>
    <t xml:space="preserve">Mit einem Loch im Boden als Toilette oder vielleicht als Aufenthaltsraum für den geistlichen zwischen den Gottesdiensten. </t>
  </si>
  <si>
    <t xml:space="preserve">Die Burg wirkt sehr verschnörkelt und extravagant, ich habe sie mir nüchterner vorgestellt. </t>
  </si>
  <si>
    <t>rejection, aesthetics, personal, self-awareness</t>
  </si>
  <si>
    <t xml:space="preserve">Die Rekonstruktion wirkt auf mich irgendwie stimmiger. </t>
  </si>
  <si>
    <t xml:space="preserve">Die Farben sind sehr irritierend. Ansonsten sieht sie auch ein bisschen zu "modern" aus, z. B. durch die vielen geraden glatten Wände. </t>
  </si>
  <si>
    <t>sceptical, detail, medium, aesthetics</t>
  </si>
  <si>
    <t>Das Haus in der Mitte sieht noch unfertig aus, das Material wirkt dafür sehr echt</t>
  </si>
  <si>
    <t>realism, physicality, context</t>
  </si>
  <si>
    <t>Sie wirkt vom Aufbau her sehr glaubhaft, der Stil ist nüchtern und lässt Details, über die es keine Klarheit gibt einfach weg</t>
  </si>
  <si>
    <t>medium, realism, authority, purpose</t>
  </si>
  <si>
    <t>Um die Ecke anzugreifen ist schwieriger</t>
  </si>
  <si>
    <t>Die rechte Karte sieht offizieller und professioneller aus.</t>
  </si>
  <si>
    <t>Die ersten beiden Bilder scheinen einen runden Turm zu zeigen.</t>
  </si>
  <si>
    <t>Geradeaus lässt den Verkehr geschmeidiger verlaufen.</t>
  </si>
  <si>
    <t>Eine wohlhabende Familie hätte einen Balkon gebaut.</t>
  </si>
  <si>
    <t>Leseecke</t>
  </si>
  <si>
    <t>sehr detailliert</t>
  </si>
  <si>
    <t xml:space="preserve">aesthetics, detail </t>
  </si>
  <si>
    <t>Überzeugend</t>
  </si>
  <si>
    <t>Lieghaberarbeit</t>
  </si>
  <si>
    <t>Sieht überzeugend aus.</t>
  </si>
  <si>
    <t>Komplett und wirkt realistisch.</t>
  </si>
  <si>
    <t>Ein eckiger Turm passt zu den anderen, eher eckigen Gebäuden. Tor im Turm erscheint zu aufwendig. Links war geraten.</t>
  </si>
  <si>
    <t>Eine Katatsterkarte sollte präziser sein und ist ein offizielles Dokument.</t>
  </si>
  <si>
    <t>Bei dem letzten Bild kann man als einziges genau die Form erkennen. Die Grundsteine des Turms sind rechteckig angeordnet. Es erscheint seltsam, sich diese Form auszudenken oder sich falsch zu erinnern.</t>
  </si>
  <si>
    <t>interpretation, sceptical, medium</t>
  </si>
  <si>
    <t>Die Straße um den Berg herum und entlang der Mauer wirkt unnötig. Der direkte Weg erscheint sinnvoller, wenn es rechts nicht Ställe oder andere wichtige Gebäude gab.</t>
  </si>
  <si>
    <t>Ein 3D-Modell, das sehr echt aussieht., Ein Historiker, der in einem Buch etwas anderes schreibt., Eine Rekonstruktion in einem Museum, die ein anderes Tor zeigt., Eine Zeichnung die ein anderes Tor zeigt, mit einer Erklärung, warum sie so aussieht., Eine archäologische Ausgrabung, bei der die Überreste eines anderen Tors gefunden werden.</t>
  </si>
  <si>
    <t>Die Löcher in der Wand, sprechen für eine Balkenkonstruktion. Materialien wie Stein und Metall, wären wahrscheinlich weniger spurlos abgebrochen oder abgebrannt und hätten große Schäden in der Mauer hinterlassen. Außer einem Balkon kann ich mir wegen der Fenster/Schießscharten in der Fassade nichts vorstellen. Andere Bauten hätten die Sicht verdeckt.</t>
  </si>
  <si>
    <t>Eventuell als abgelegenen Gebetsraum</t>
  </si>
  <si>
    <t>Realistisch und akkurat, es sind hohe Türme zu sehen</t>
  </si>
  <si>
    <t>approval, realism, detail, personal</t>
  </si>
  <si>
    <t>Ebenfalls realistisch, detailliert, weniger ausgeschmückt</t>
  </si>
  <si>
    <t>approval, aesthetics, personal, approval</t>
  </si>
  <si>
    <t>Ähnlich dem von Zimmer, insteressant ist der teilweise gefärbte Erker</t>
  </si>
  <si>
    <t>Auf einfach Details beschränkt, realistsisch</t>
  </si>
  <si>
    <t>medium, aesthetics, realism, personal</t>
  </si>
  <si>
    <t>Sie hält sich zurück mit wagen über Türme Vermutungen und gibt trotzdem einen realistisch aussehenden Ansatz wwieder.einen Teil der Gebäude kennt man vemutlich auch aus den Karten und Gemälden relativ gut.</t>
  </si>
  <si>
    <t>medium, purpose, metadata</t>
  </si>
  <si>
    <t>Macht bei Städten Sinn und gab es ZB in hainburg an der Donau</t>
  </si>
  <si>
    <t>inference, source, prior</t>
  </si>
  <si>
    <t>Brücke und turm sind besser erkennbar</t>
  </si>
  <si>
    <t>Wurde die Brücke verlegt? Wielange gab es eine Stadtmauer? wer hat von wem abgezeichnet</t>
  </si>
  <si>
    <t>evolution, metadata, confirmation</t>
  </si>
  <si>
    <t>die oberen beiden Bilder deuten eher auf einen runden Turm hin</t>
  </si>
  <si>
    <t>Strategisch logisch, aber  für beide Möglichkeiten gibt es Belege in ähnlich alten Burgen</t>
  </si>
  <si>
    <t>Fehlende Steine, Fensetrlöcher,... nicht logisch</t>
  </si>
  <si>
    <t>Wäre drunter ein Burggraben: Abort,... ;-)</t>
  </si>
  <si>
    <t>Romatisch</t>
  </si>
  <si>
    <t>Sieht schon ziemlich gut aus macht, auch strategisch udn technisch Sinn</t>
  </si>
  <si>
    <t>approval, inference, function</t>
  </si>
  <si>
    <t>Auch die erscheint den Ruinen Bildern weitgehend zu folgen</t>
  </si>
  <si>
    <t>Fundlage und Erhaltung der Ruinen sehen gut aus</t>
  </si>
  <si>
    <t>approval, artefact</t>
  </si>
  <si>
    <t>Nicht leicht zu Benatworten, alls vollständiges Model für die Burg würde ich die  Zimmer Zeichnung bevorzugen und a ls basis geschiert durch Funde für ev. weitere Wiederaufbauarbeiten verwenden. Der Wiederaufbau sichert den vorhanden Bestand und gibt Einblick in eine wahrscheinliche Rekonstruktion eines Wohnhauses</t>
  </si>
  <si>
    <t>comparison, metadata, physicality, artefact</t>
  </si>
  <si>
    <t>Bei manchen Fragen hätte ich mir 2 wahlmöglcihekiten gewünscht oder mehr Informationen</t>
  </si>
  <si>
    <t>frustration, metadata</t>
  </si>
  <si>
    <t>Wegen den anderen eckigen Türmen auf dem Foto und der Zeichnung. Reine Optik.</t>
  </si>
  <si>
    <t>aesthetics, consensus, self-awareness</t>
  </si>
  <si>
    <t>Die 2. Karten wirkt auf mich genauer gezeichnet als die erste</t>
  </si>
  <si>
    <t xml:space="preserve">Auf mich wirken alle 3 Darstellungen so, als wären die Grundmauern rund. Auf dem 3. Bild sind auch eckige Mauern zu sehen, allerdings eher schmale, einsteinige Wandfragmente, keine massiven Grundmauern, wie sie bei einem Turm zu erwarten wären. Dafür sind in Bodennähe Spuren einer runden Bebauung zu sehen. Für Brunnen ein bisschen zu groß. </t>
  </si>
  <si>
    <t>Anhand der Bebauung. Der Weg führt direkt in die Stadt. An der Stadtmauer entlang führte sicher auch ein Weg, doch nicht notwendig direkt durch das Tor</t>
  </si>
  <si>
    <t xml:space="preserve">Die historischen Bilder des runden Turmes </t>
  </si>
  <si>
    <t xml:space="preserve">Vermutung </t>
  </si>
  <si>
    <t xml:space="preserve">Toilette </t>
  </si>
  <si>
    <t xml:space="preserve">Sehr phantasievoll </t>
  </si>
  <si>
    <t>aesthetics, purpose</t>
  </si>
  <si>
    <t>Wirkt auf mich plausibler als die erste.</t>
  </si>
  <si>
    <t>Sehr schematisch</t>
  </si>
  <si>
    <t xml:space="preserve">Vorsichtig und mit Umsicht gemacht </t>
  </si>
  <si>
    <t xml:space="preserve">Wirkt auf mich am wahrscheinlichsten </t>
  </si>
  <si>
    <t>Meisterin</t>
  </si>
  <si>
    <t>Da der Rest der Gebäude nur eckige Formen zeigt, habe ich die runden Varianten ausgeschlossen.
Ich habe mich für den Turm links, statt rechts entschieden, weil er so im Bild einen Gegenpol zu dem herausragenden Gebäude am rechten Bildrand bildet und es harmonisch aussieht. Das hätten die Bewohner früher vielleicht nicht so ausgedrückt aber ähnlich empfunden.
Ich habe mich gegen das Tor im Turm entschieden, weil sich mir der Aufbau nicht erschließt. Warum ist das Tor im Turm rechtwinklig zur Mauer, durch die ich durchgehen will? Weil ich das (bzw das Bild) nicht verstanden habe, habe ich es ganz einfach nicht in Betracht gezogen.</t>
  </si>
  <si>
    <t>comparison, consensus, context, aesthetics, personal, prior</t>
  </si>
  <si>
    <t>Die Karte von 1824 sieht mit ihren Zahlen und Markierungen verlässlicher aus.... Das ist der einzige Grund für meine Entscheidung.
Für eine Abwägung der Glaubwürdigkeit der Karten fehlen mir Informationen zur Sinnhaftigkeit der Platzierung des Turms. Könnte ich abschätzen, ob er links oder rechts mehr Sinn ergibt würde ich danach entscheiden, welcher Karte ich mehr Vertrauen schenke.</t>
  </si>
  <si>
    <t>medium, detail, self-awareness, metadata</t>
  </si>
  <si>
    <t>Zwei Bilder zeigen einen runden Turm und nur ein Bild einen eckigen.
Weil ich nicht mehr Informationen habe, muss ich nach der Quellenlage gehen und zwei Quellen sind eben lauter als nur eine.
Auch wenn das meine ursprüngliche Meinung eines eckigen Turms widerlegt.</t>
  </si>
  <si>
    <t>consensus, interpretation, change, self-awareness</t>
  </si>
  <si>
    <t>Ohne Knick! Und nicht parallel zur Mauer sondern so einfach wie möglich (also geradeaus) direkt in die Stadtmitte!
Ich wette, dass die Menschen früher, genauso wie wir heute, ohne Umwege zum Ziel, also in die Mitte, zum Markt etc, wollten!</t>
  </si>
  <si>
    <t>context, inference, prior, emotion</t>
  </si>
  <si>
    <t>Ein Historiker, der in einem Buch etwas anderes schreibt., Eine Zeichnung die ein anderes Tor zeigt, mit einer Erklärung, warum sie so aussieht., Ein mittelalterliches Gemälde, in dem ein anderes Tor zu sehen ist., Eine archäologische Ausgrabung, bei der die Überreste eines anderen Tors gefunden werden., stichhaltige Erklärungen, warum rund sinnvoller als eckig (oder eben umgekehrt) ist, oder warum alle Leute durch den Wachturm durchgehen oder eben nicht. Wenn ich die Beweggründe für sowas verstehe, kann ich viel besser auf das allgemeine schließen.</t>
  </si>
  <si>
    <t>Die Lage prädestiniert die Giebelwand für eine Nutzung zur Verteidigung. Aber ob Verteidigung überhaupt tatsächlich nötig war...? Sonst hätte ich auf einen Erker getippt (Geografische Lage macht einen Erker wahrscheinlicher als einen Balkon, den man nicht so oft im Jahr nutzen könnte. Das ist ja immerhin nicht Süditalien etc). Ich tippe auf Verteidigung, weil ich glaube, dass es an diesem Knotenpunkt der Handelsstraßen wichtig war, sich im Fall des Falles verteidigen zu können.</t>
  </si>
  <si>
    <t>ambiguity, function, context, inference</t>
  </si>
  <si>
    <t>Wie dekadent ist denn bitte die Möglichkeit den Gottesdienst von der Badewanne aus mitverfolgen zu können?!!
Hätte auch ein Plumpsklo sein können.</t>
  </si>
  <si>
    <t>Sieht gewissenhaft und ordentlich aus. Aber ob es detailgetreu ist...?</t>
  </si>
  <si>
    <t>approval, medium, sceptical realism</t>
  </si>
  <si>
    <t>Durch die Verwendung von Perspektive sieht es realitätsnäher aus, als das andere (was nicht heißt, dass es das tatsächlich ist, aber es erweckt den Eindruck, dass der Zeichner sich mehr Mühe gegeben hat)</t>
  </si>
  <si>
    <t>Die Farben lenken mich ab... Ich komme zu keinem anderen Gedanken als dem, dass blaue Dächer ziemlich unrealistisch sind...</t>
  </si>
  <si>
    <t>Sieht gut aus!</t>
  </si>
  <si>
    <t>Dem Wiederaufbau werden all die Zeichnungen vorausgegangen sein, die wir gesehen haben. Und noch viel mehr wahrscheinlich. Dazu Historiker, Archäologen, Leute mit Ahnung.
Die Zeichnungen sind gut und schön aber der Wiederaufbau geht einen Schritt weiter und wird am meisten Recht haben. Sonst würden sie ihre Erkenntnisse nicht in Stein und die Wirklichkeit umsetzen!</t>
  </si>
  <si>
    <t>metadata, authority, physicality, realism</t>
  </si>
  <si>
    <t>Derzeit Student</t>
  </si>
  <si>
    <t>Sehr schöne, gründlich aufbereitete Umfrage!
Hat Spaß und mich dazu noch neugierig gemacht!</t>
  </si>
  <si>
    <t>Weil es mir vom Aussehen her am harmonischsten gescheint hat</t>
  </si>
  <si>
    <t>aesthetics, intuition, personal, self-awareness</t>
  </si>
  <si>
    <t>Die 2. sieht präziser aus</t>
  </si>
  <si>
    <t>Weil man keine Kanten erkennen kann, die auf eine rechteckige Form hindeuten</t>
  </si>
  <si>
    <t xml:space="preserve">Es ist sinnvoller wenn beispielsweise Geschäftsleute mit Waren kommen, dass sie geradeaus fahren können </t>
  </si>
  <si>
    <t xml:space="preserve">Geschätzt </t>
  </si>
  <si>
    <t>Leseraum oder Betraum</t>
  </si>
  <si>
    <t xml:space="preserve">Scheint schlüssig </t>
  </si>
  <si>
    <t>Scheint ebenfalls plausibel</t>
  </si>
  <si>
    <t xml:space="preserve">Da sie erst später entstanden sein wird, mit Vorsicht zu genießen, aber dennoch schlüssig </t>
  </si>
  <si>
    <t>approval, realism, time</t>
  </si>
  <si>
    <t>Sieht aus, als würde seit Jahrhunderten stehen</t>
  </si>
  <si>
    <t>Sie passt am besten zu anderen Burgen aus dieser Zeit die ich kenne</t>
  </si>
  <si>
    <t>Alle bisher betrachtete Architektur ist eckig, die Seite ist Zufall, das Tor im Turm zur Seite hin sah sehr unpraktisch aus...</t>
  </si>
  <si>
    <t>inference, consensus, intuition</t>
  </si>
  <si>
    <t>Karte sieh akkurater aus...</t>
  </si>
  <si>
    <t>Sieht auf Bilder, wo noch was steht sehr rund aus</t>
  </si>
  <si>
    <t>Wer will denn an einer Mauer langlaufen, wenn er in die Stadt möchte...?</t>
  </si>
  <si>
    <t>inference, rejection</t>
  </si>
  <si>
    <t xml:space="preserve">Großer Raum kann nicht sein, Balkon klingt verteidigungstechnisch sehr unpraktisch.
Einen Erker hätte ich kleiner erwartet, kann aber sein </t>
  </si>
  <si>
    <t>function, intuition, personal</t>
  </si>
  <si>
    <t>Ruhe/Aufenthaltsraum für Priester und Chorknaben?</t>
  </si>
  <si>
    <t>Fancy, viele türme</t>
  </si>
  <si>
    <t>aesthetics, detail</t>
  </si>
  <si>
    <t>Komisches bogenbauwerk</t>
  </si>
  <si>
    <t>Blaue Dächer?</t>
  </si>
  <si>
    <t>Kann ich nicht beurteilen</t>
  </si>
  <si>
    <t>Derzeit Student, Bachelor oder gleichwertiger Universitätsabschluss</t>
  </si>
  <si>
    <t>Würde sich am besten an das erste Gebäude anschliessen</t>
  </si>
  <si>
    <t>Sieht nach einem authentischeren Plan aus</t>
  </si>
  <si>
    <t>Die Ruinen zeigen einen runden Grundriss</t>
  </si>
  <si>
    <t>Logischerer Transportweg</t>
  </si>
  <si>
    <t>Ein 3D-Modell, das sehr echt aussieht.</t>
  </si>
  <si>
    <t>zugemauerte Tür</t>
  </si>
  <si>
    <t>Ankleidezimmer</t>
  </si>
  <si>
    <t>Märchenschloss</t>
  </si>
  <si>
    <t>Authentischer</t>
  </si>
  <si>
    <t>zu perfekt</t>
  </si>
  <si>
    <t>glaubhaft</t>
  </si>
  <si>
    <t>gute Kombination aus gesicherten Fakten und Vorstellung</t>
  </si>
  <si>
    <t>medium, purpose, interpretation, personal, authority</t>
  </si>
  <si>
    <t>genauso wahrscheinlich wie die anderen Beispiele + erstes angebotenes Beispiel</t>
  </si>
  <si>
    <t>größere Akkuratesse von Katasterplänen</t>
  </si>
  <si>
    <t>2 Beispiele mit rundem Turm, nur eines mit eckigem; ABER: wie zuverlässig (von welchem Autor) sind die Bildquellen, von denen wir nur einen Ausschnitt präsentiert bekommen?</t>
  </si>
  <si>
    <t>consensus, metadata</t>
  </si>
  <si>
    <t>bautypologische Überlegungen (Zwinger)</t>
  </si>
  <si>
    <t>genauere Informationen über die Zuverlässigkeit der Aussagen der gewählten Quellen</t>
  </si>
  <si>
    <t>mehrere Möglichkeiten</t>
  </si>
  <si>
    <t>zulässiges Gewicht von Konstruktionen auf Konsolen</t>
  </si>
  <si>
    <t>Die Frage ermöglicht nur eine spekulative Antwort</t>
  </si>
  <si>
    <t>rejection, non-answer</t>
  </si>
  <si>
    <t>Buchillustration</t>
  </si>
  <si>
    <t>andere Darstellungsperspektive mit Sugtgestion von größerer Übersicht</t>
  </si>
  <si>
    <t>vereinfachte Darstellung</t>
  </si>
  <si>
    <t>durch Materialeinsatz entsteht ein reales Bild</t>
  </si>
  <si>
    <t>klar als künstliches Modell erkennbar</t>
  </si>
  <si>
    <t>realism, purpose, medium</t>
  </si>
  <si>
    <t>Grundlos</t>
  </si>
  <si>
    <t>Alter und gefühlte Präzision</t>
  </si>
  <si>
    <t>time, intuition, medium</t>
  </si>
  <si>
    <t>Aufgrund der scheinbaren Gebäudeform in den Bildern</t>
  </si>
  <si>
    <t>Der gerade Weg wirkt zur Erschließung der Stadt effektiver</t>
  </si>
  <si>
    <t>Ein Historiker, der in einem Buch etwas anderes schreibt., Ein mittelalterliches Gemälde, in dem ein anderes Tor zu sehen ist., Eine archäologische Ausgrabung, bei der die Überreste eines anderen Tors gefunden werden., Eine nachvollziehbare baugeschichtliche These</t>
  </si>
  <si>
    <t>Veränderungen im Wandel der Zeit., Weil die Entfernung es schwer macht, die Details zu erkennen., unterschiedliche Perspektiven</t>
  </si>
  <si>
    <t>Gar nicht, Das ist geraten</t>
  </si>
  <si>
    <t>Lebensmittellagerung</t>
  </si>
  <si>
    <t>Für einen künstlerischen Ausdruck von Geradlinigkeit, wurde die Perspektive massiv verzerrt.</t>
  </si>
  <si>
    <t>medium, purpose, aesthetics, realism</t>
  </si>
  <si>
    <t>Sehr genau und detailliert.</t>
  </si>
  <si>
    <t>Liebevoll und um Genauigkeit bemüht.</t>
  </si>
  <si>
    <t>OK</t>
  </si>
  <si>
    <t>Sie bietet das beste Gleichgewicht aus Aufwand, Nutzen und Informationserhalt</t>
  </si>
  <si>
    <t>Keines davon, Informatik</t>
  </si>
  <si>
    <t>Andere Gebäude auch eckig. Turm links, da Gebäude hinter der Stadtmauer einen Turm rechts hat.</t>
  </si>
  <si>
    <t>Kataster hat höhere räumliche Auflösung</t>
  </si>
  <si>
    <t>Die Abbildungen sind eindeutig</t>
  </si>
  <si>
    <t>Die Karte, wie sie abgebildet ist, gibt die gezeigten Alternativen nicht wieder. Weder A noch B sind in der Flucht der Brücke.</t>
  </si>
  <si>
    <t>Einlassungen lassen statisch wohl keinen Anbau zu</t>
  </si>
  <si>
    <t>Arbeitszimmer</t>
  </si>
  <si>
    <t>Klar und wie mit dem Lineal gezeichnet</t>
  </si>
  <si>
    <t>Illustrativ</t>
  </si>
  <si>
    <t>Miniatureisenbahn-Welt</t>
  </si>
  <si>
    <t>Gut für die bauliche Substanz, ungünstig für das menschliche Auge</t>
  </si>
  <si>
    <t>ambiguity, artefact, realism, emotion, personal</t>
  </si>
  <si>
    <t>Die Frage nach gut, besser, beste ist eine qualitative. Die gegenübergestellten Alternativen sind zu unterschiedlich, als dass sie einem einheitlichen qualitativen Urteil unterzogen werden sollten.</t>
  </si>
  <si>
    <t>rejection, frustration, personal</t>
  </si>
  <si>
    <t>Da ich eine wahl treffen musste und die rote Markierung, die Besagt das es ein Pflichfeld ist, direkt darunter war. Für eine tatsächliche Wahl fehlen mir Grundlagen, wie etwa Quellen.</t>
  </si>
  <si>
    <t>metadata, frustration, comprehension</t>
  </si>
  <si>
    <t>Hauptsächlich weil es wieder ein Pflichtfeld ist und eine Wahl getroffen werden musste. Eigentlich würde ich aufrgund von zwei Karten keine Aussage treffen. Dennoch scheint der Katasterplan von 1824 detaillierter aufgenommen zu sein.</t>
  </si>
  <si>
    <t>medium, rejection, frustration, metadata, comprehension</t>
  </si>
  <si>
    <t>Im letzten Bild ist kein Befund zu sehen, die beiden anderen Bilder scheinen eine rundliche Form (bzw. einen länglich vorgesetzten Turm mit rundem Abschluss) zu zeigen.</t>
  </si>
  <si>
    <t>Da auf der Seite vorher, die erste Ansicht von ca. 1800 eine Haus rechts neben dem Turm zeigt, welches den Weg von Option "B" versperren würde.</t>
  </si>
  <si>
    <t xml:space="preserve">Ein mittelalterliches Gemälde, in dem ein anderes Tor zu sehen ist., Eine archäologische Ausgrabung, bei der die Überreste eines anderen Tors gefunden werden., Die obige Auswahl zeigt keine Rekonstruktion die ich wählen würde. Anhand der gezeigten Quellen würde ich die Baustruktur im Sinne von "Tor in rundem Turm" allerdings mit dem Tor in der Mauer wählen. Dennoch wäre ich von der Hypothese nicht überzeugt und würde mehr Quellen (Grabungen, historische Quellen etc.) benötigen, bevor ich eine Aussage oder gar Rekonstruktion erstellen würde. </t>
  </si>
  <si>
    <t>metadata, rejection, ambiguity</t>
  </si>
  <si>
    <t>Veränderungen im Wandel der Zeit., Künstlerische Freiheit., Weil die Entfernung es schwer macht, die Details zu erkennen., Schlechte Zeichner., Die Frage kann man nicht ohne Weiteres beantworten. Alles Punkte sind möglich, nichts ist sicher.</t>
  </si>
  <si>
    <t xml:space="preserve">Den großen Raum würde ich ausschließen, die anderen Punkte sind möglich. </t>
  </si>
  <si>
    <t>Aufgrund der hier gezeigten Quellen kann ich keine Aussage treffen. Allerdings lassen die Ansichten aus dem 19 Jh. (?) aus der Fragezum Tor einen geschlossenen Erker vermuten. Holz bzw. Fachwerk wäre anzunehmen. Eisenträger wären auszuschließen da die Errichtung vermutlich vor der Industrialisierung erfolgte. Stein wurde evtl bei der Ausführung der Wandstrukturen genutzt, kann aber nicht sicher gesagt werden. Holz wurde auf jeden Fall für die Unterkunsturktion benötigt.</t>
  </si>
  <si>
    <t>ambiguity, rejection, metadata, interpretation, physicality</t>
  </si>
  <si>
    <t xml:space="preserve">Wie bitte? Ein Badezuber mit "Live Schalte" zum Gottesdienst??? Das finde ich schwierig. Beim genüsslichen Planschen ist eine korrekte Teilnahme am Gottesdienst ausgeschlossen. Es könnte eher sogar als lästerlich oder frevelhaft aufgefasst worden sein. Es stand ja vermutlich auch kein Klo neben dem Altar... Wie wäre anstelle dessen mit einer beheizetne Loge für den Adel?  Das gibt es schließlich in vielen anderen Kirchen und Kapellen besonders im Kontext zu Adelssitzen. </t>
  </si>
  <si>
    <t>rejection, prior, function, emotion, personal</t>
  </si>
  <si>
    <t xml:space="preserve">hübsch, die vielen Türme. Etwas forsch und selbstsicher. Passt in die Zeit um 1900. </t>
  </si>
  <si>
    <t>aesthetics, evolution, medium, detail</t>
  </si>
  <si>
    <t>deutlich zurückhaltender. basiert vermutlich mehr auf Fakten (Baubefunden). Interpretiert scheinbar nur bedingt über die durch vorhandene Substanz bezeugten Baustrukturen hinaus.</t>
  </si>
  <si>
    <t>medium, purpose, artefact</t>
  </si>
  <si>
    <t>Nach 1980 auf den Ergebnissen von J. Zimmer erstellt.</t>
  </si>
  <si>
    <t>Ein Foto vom Vorzustand zum Vergleich wäre schön. Es wirkt so als wäre lediglich die Substanz gesichert worden, ohne stark interpretierende Neubauten. scheinbar lediglich den Erker anhand der Baubefunde neu errichtet und ansonsten die Mauern gesichert. Wenn dem so ist, wäre das fein.</t>
  </si>
  <si>
    <t>metadata, physicality, artefact, approval</t>
  </si>
  <si>
    <t>zurückhaltende Rekonstruktion (nur Erker) ansonsten Sicherung der Substanz und erhalt des Originals. Die anderen Rekonstruktionen sind auch Okay. Sie beschädigen das Original ja nicht, da es nur Zeichnungen und Pappmodelle sind.</t>
  </si>
  <si>
    <t>purpose, medium, artefact</t>
  </si>
  <si>
    <t>Kulturerbe, Archäologie</t>
  </si>
  <si>
    <t>Braucht es denn überhaupt eine visuelle Rekonstruktion? Genügt nicht die erhaltene Substanz und die eigene Phantasie?</t>
  </si>
  <si>
    <t>eher willkürlich, mehr Infos wären gut gewesen</t>
  </si>
  <si>
    <t>metadata, frustration, comprehension, intuition</t>
  </si>
  <si>
    <t>willkürliche Antwort</t>
  </si>
  <si>
    <t>in den Bildern so angegeben</t>
  </si>
  <si>
    <t>Wegeführung gerade ins Zentrum</t>
  </si>
  <si>
    <t>Veränderungen im Wandel der Zeit., Stil der Darstellung</t>
  </si>
  <si>
    <t>Balkenlöcher, Fenster sollten erhalten bleiben</t>
  </si>
  <si>
    <t>Abort</t>
  </si>
  <si>
    <t>Bedachung hinzuerfunden</t>
  </si>
  <si>
    <t>Vorhandenes berücksichtigt</t>
  </si>
  <si>
    <t>vereinfacht</t>
  </si>
  <si>
    <t>ähnelt Modell Zimmer</t>
  </si>
  <si>
    <t>nimmt Befund am besten auf</t>
  </si>
  <si>
    <t>Am Anfang wäre mehr Information hilfreich gewesen</t>
  </si>
  <si>
    <t>frustration, metadata, comprehension</t>
  </si>
  <si>
    <t xml:space="preserve">Bauchgefühl  </t>
  </si>
  <si>
    <t>Aufgrund des Zeitraums der zweiten Karte. Im 19. Jahrhundert Karthographie genauer</t>
  </si>
  <si>
    <t>time, authority, prior</t>
  </si>
  <si>
    <t>Auf Grundlage von Bild zwei</t>
  </si>
  <si>
    <t>Der Weg führt dann nicht direkt zur Burg. Gefälle könnte nicht zu steil werden</t>
  </si>
  <si>
    <t xml:space="preserve">Bauchgefühl </t>
  </si>
  <si>
    <t>Versteck</t>
  </si>
  <si>
    <t>Neuschwanstein zwei</t>
  </si>
  <si>
    <t>source, aesthetics, comparison</t>
  </si>
  <si>
    <t>Besser als eins</t>
  </si>
  <si>
    <t>Auch möglich</t>
  </si>
  <si>
    <t>Entspricht sehr Modell drei</t>
  </si>
  <si>
    <t>Architektur, Geschichte, Kulturerbe</t>
  </si>
  <si>
    <t>Der eckige Turm auf der linken Seite komplettiert das städtebauliche Ensemble innerhalb der Mauer</t>
  </si>
  <si>
    <t>Meistens sind die Katasterpläne hochpräzise in der Darstellung des Vorhandenen</t>
  </si>
  <si>
    <t>prior, authority, medium, artefact</t>
  </si>
  <si>
    <t>Die ersten beiden Darstellungen sehen sehr rund aus. Die letzte ist etwas unklarer</t>
  </si>
  <si>
    <t>Über den Turm kann der Stadtzugang gut kontrolliert werden, gleichzeitig hat man einen direkten Zugang</t>
  </si>
  <si>
    <t>Eine Rekonstruktion in einem Museum, die ein anderes Tor zeigt., Eine Zeichnung die ein anderes Tor zeigt, mit einer Erklärung, warum sie so aussieht., Eine archäologische Ausgrabung, bei der die Überreste eines anderen Tors gefunden werden., Ein 3D-Modell mit einer Erklärung, warum es so sein kann</t>
  </si>
  <si>
    <t>Mit der Öffnung knapp überhalb der Konsolen gibt es einen Austritt. Die Konsolen wiederum sind so massiv, dass sie mehr tragen mussten, als "nur" Holz. Die gesamte Wand, inkl. der Fensteröffnungen sind als Außenwand gestaltet, so dass eigentlich nur noch ein Balkon, ggf. mit Überdachung möglich ist</t>
  </si>
  <si>
    <t>Für Personen, die nicht direkt am Gottesdienst teilhaben durften, da z.B. krank, ansteckend, etc.</t>
  </si>
  <si>
    <t>Stimmt nur in Teilen mit dem Befund überein, v.a. das Dach?</t>
  </si>
  <si>
    <t>Auch hier scheinen aus der Erinnerung heraus Dach und Balkenlöcher nicht übereinzustimmen, der Rest ist ok.</t>
  </si>
  <si>
    <t>interpretation, sceptical, detail</t>
  </si>
  <si>
    <t xml:space="preserve">Sehr ähnlich zu dem von Zimmer, allerdings hochspekulativ in der Form des Fachwerks und der Farbgebung des Daches. </t>
  </si>
  <si>
    <t>comparison, sceptical, aesthetics</t>
  </si>
  <si>
    <t>Diese scheint sich stark an Modell und Zimmer zu orientieren. Nach wie vor scheinen die Konsolen für den Holzerkner überdimensioniert.</t>
  </si>
  <si>
    <t>comparison, sceptical, detail</t>
  </si>
  <si>
    <t>Diese Rekonstruktion bleibt am unschärfsten, auch wenn sie eine klare Aussage vermittelt</t>
  </si>
  <si>
    <t>Architektur, Geschichte, Archäologie</t>
  </si>
  <si>
    <t>Erscheint aufgrund der Skizze plausibel</t>
  </si>
  <si>
    <t>Kataster erscheint genauer</t>
  </si>
  <si>
    <t>die ersten beiden Bilder legen es nahe</t>
  </si>
  <si>
    <t>das ist so in ähnlichen Fällen, die ich kenne: Richtung Zentrum</t>
  </si>
  <si>
    <t>Lage und Zustand der Mauer</t>
  </si>
  <si>
    <t>etwas idealisiert</t>
  </si>
  <si>
    <t>relativ genau</t>
  </si>
  <si>
    <t xml:space="preserve">etwas gröber als das vorherige Bild </t>
  </si>
  <si>
    <t>als Rekonstruktion am vollständigsten</t>
  </si>
  <si>
    <t>Kulturerbe</t>
  </si>
  <si>
    <t>Danke, gut gemacht!</t>
  </si>
  <si>
    <t>sieht spontan gut aus</t>
  </si>
  <si>
    <t>Sieht viel sorgfältiger gezeichnet aus</t>
  </si>
  <si>
    <t>sieht rund aus auf Fotos</t>
  </si>
  <si>
    <t>Macht mehr Sinn um die Wege kurz zu halten</t>
  </si>
  <si>
    <t>Schlechte Zeichner.</t>
  </si>
  <si>
    <t>Sieht aus als würde es etwas halten müssen aber offenbar ist es nicht mehr da, daher aus Holz?</t>
  </si>
  <si>
    <t>keine Ahnung</t>
  </si>
  <si>
    <t>perspektivisch seltsam aber sieht gewissenhaft aus</t>
  </si>
  <si>
    <t>rejection, medium, approval, realism</t>
  </si>
  <si>
    <t>Sehr detailliert, etwas viel Fokus auf dem Gestein aber glaubwürdig.</t>
  </si>
  <si>
    <t>medium, detail, realism, approval</t>
  </si>
  <si>
    <t xml:space="preserve">Ist wohl entweder Vorlage der Rekonstruktion von John Zimmer oder umgekehrt </t>
  </si>
  <si>
    <t>Gibt einen guten Teil-Eindruck, ist halt unklar für Betrachter was rekonstruiert ist und was nicht.</t>
  </si>
  <si>
    <t>metadata, ambiguity, purpose</t>
  </si>
  <si>
    <t>Gibt in 2D den besten Gesamteindruck. In 3D vor Ort würde ich das Modell bevorzugen.</t>
  </si>
  <si>
    <t>medium, context, physicality</t>
  </si>
  <si>
    <t>Wissenschaftliche Visualisierung</t>
  </si>
  <si>
    <t>Interessante Befragung, in vereinfachter Form wäre so etwas gut in einem Museum oder öffentlichen Anlässen der Archäologie einsetzbar.</t>
  </si>
  <si>
    <t>Wegen der Symmetrie - rechts ist schon auf der Ecke ein eckiger Turm und oben auf der Burg. Ausserdem ist eckig einfacher zu bauen als rund.</t>
  </si>
  <si>
    <t>Turm links sieht "sicherer" aus: die Stadtmauer verläuft dann durchgehend über den Einlass hinweg bis zur Ecke oben.</t>
  </si>
  <si>
    <t>Auf dieser Karte ist der Turm in der Stadtmauer integriert und diese sieht vorgesetzt aus. Ausserdem "versperrt" der Turm den Stadteingang zur Hälfte: er steht im Weg.</t>
  </si>
  <si>
    <t>rejection, context, confirmation</t>
  </si>
  <si>
    <t>Die Zeichnungen legen das sehr nahe.</t>
  </si>
  <si>
    <t>interpetation</t>
  </si>
  <si>
    <t>Das Ziel ist ja, auf kürzestem Weg in die Stadt zu kommen und das ist A.</t>
  </si>
  <si>
    <t>Bin nicht ganz sicher, in welche Richtung "angeschlossen" sein soll. Material Holz, weil die Steinruine des Hauptgebäudes ja noch steht.</t>
  </si>
  <si>
    <t>evolution, comprehension</t>
  </si>
  <si>
    <t>Vom Badezuber aus den Gottesdienst verfolgen? Das halte ich für etwas sehr wagemutig. Vielleicht in heutiger Zeit wäre das eine Option! Ich würde eher meinen, dass die Burgfroilleins von dem Erker aus eine bessere Aussicht hatten. Ich nehme an, es gab Fenster zu beiden Seiten? In Bezug auf das Fenster zur Kapelle wäre das also wie ein Logenplatz anzusehen für privilegierte Mitglieder (die Damen?) der Familie: Teilnahme am Gottesdienst und zwischendurch ein Blick in die Landschaft.  :-) Eine extra Empore für den adeligen Schlossherren war nichts Ungewöhnliches für eine Schlosskapelle.</t>
  </si>
  <si>
    <t>rejection, function, prior</t>
  </si>
  <si>
    <t>Die vermuteten Gebäude mit den vielen Türmen scheinen zu filigran und "zu viel". Ich würde eher weniger aber dafür kompakte Bauten annehmen.</t>
  </si>
  <si>
    <t>rejection, realism, detail, context, aesthetics</t>
  </si>
  <si>
    <t>Schon besser!</t>
  </si>
  <si>
    <t>Ein paar Türme zuviel...</t>
  </si>
  <si>
    <t>Sieht ausgewogen aus.</t>
  </si>
  <si>
    <t>Sie entspricht in ihrer Ausgewogenheit wohl am ehesten den ursprünglichen Gegebenheiten bzw. Raumprogramm.</t>
  </si>
  <si>
    <t>Ich fand die Umfrage spannend und anregend. :-)</t>
  </si>
  <si>
    <t>Die Mauer ist leicht versetzt, was in der Skizze aber nur schwer zu erkennen ist. Die Architektur der Burg im Hintergrund hat keine Rundungen. Allein die Skizze kann da natürlich keine Grundlage für eine Entscheidung sein.</t>
  </si>
  <si>
    <t>Bei einer Katasterkarte kann man annehmen, dass sie genauer und gewissenhafter erstellt wurde (bedingt durch den Sinn und Zweck einer Katasterkarte). Der etwas ältere Atlas diente evtl. nur der groben Orientierung und der Repräsentation.</t>
  </si>
  <si>
    <t>Die Bilder von 1800 und 1845 stimmen überein in der Darstellung eines runden Turmes (zumindest kann man keine klaren Ecken erkennen). Im Bild von 1883 kann man das nicht so genau erkennen, aber es sieht so aus als wäre da nur noch das Fundament zu erkennen, das als Basis für Turm und Mauer nicht unbedingt der Turmform folgen muss.</t>
  </si>
  <si>
    <t>interpretation, consensus, comparison</t>
  </si>
  <si>
    <t xml:space="preserve">In der Regel führen Straßen vom Stadttor direkt ins Zentrum der Stadt (Marktplatz) und nicht erst über Umwege entlang der Stadtmauer. Außerdem konnte man auf den Bildern zur vorherigen Frage (Form des Turms) keine Hinweise auf ein Tor im Turm ausmachen. Hätte man keine weiteren Quellen, müsste man evtl. schauen, wie es sich bei anderen Stadttoren (in der selben Stadt oder Städte in der Nähe) verhält. </t>
  </si>
  <si>
    <t>prior, function, interpretation, metadata</t>
  </si>
  <si>
    <t>Die Kragsteine sind überall zu erkennen und lassen auf einen Balkon schließen. In der Bestandsaufnahme sind aber auch noch Balkenlöscher zu erkennen, die auf einen kleinen Dachstuhl schließen lassen. Ergo, ein überdachter oder geschlossener Balkon -&gt; Erker. Die Größe der Kragsteine lässt mich eher auf eine Leichtbauweise, d.h. Holz, schließen.</t>
  </si>
  <si>
    <t>Als Toilette</t>
  </si>
  <si>
    <t>Sieht sehr märchenhaft/romantisiert aus. Viele Details und Schnörkel entbehren vermutlich jeglicher Grundlage. Für eine Burg ursprünglich aus dem Mittelalter eher unwahrscheinlich. Lediglich die Gebäudeanordnung und deren grobe Gestalt scheint mir richtig zu sein.</t>
  </si>
  <si>
    <t>aesthetics, rejection, realism, approval, context</t>
  </si>
  <si>
    <t>Sieht realisitischer aus. Die Gebäude sehen mehr nach Zweckgebäude aus, was für eine mittelalterliche Burg wahrscheinlicher ist. Rekonstruktion wurde sicherlich gewissenhafter ausgeführt. Fehlende Gebäudeelement (Dächer etc.) vermutlich anhand der damals üblichen Bauweise (siehe vergleichbare Burgen) rekonstruiert.</t>
  </si>
  <si>
    <t>approval, realism, function, authority, metadata</t>
  </si>
  <si>
    <t>Das Modell wurde offenbar auf Grundlage der gezeichneten Rekonstruktion von John Zimmer angefertigt, zumindest was die Gebäude in Anordnung und Gestalt anbelangt. Die Dächer waren vermutlich nicht blau. Und auch die sonstige Farbgebung ist natürlich spekulativ.</t>
  </si>
  <si>
    <t>comparison, sceptical, detail, aesthetics</t>
  </si>
  <si>
    <t>Bei solch einer materiellen Rekonstruktion muss man sich ganz bewusst für eine Rekonstruktionsvariante entscheiden, um diese umzusetzen. Raum für Interpretationen ist dadurch nicht mehr richtig gegeben und suggeriert eine Wirklichkeit, die eventuell so nicht existiert hat. Dennoch wirkt diese Rekonstruktion natürlich sehr originalgetreu.</t>
  </si>
  <si>
    <t>ambiguity, realism, sceptical, authority</t>
  </si>
  <si>
    <t>John Zimmers Zeichnung gibt eine Vorstellung darüber, wie es ausgesehen haben "könnte". Durch die farblose Skizzierung behält es den Charakter einer spekulativen Annäherung an die Wirklichkeit und lässt Raum für Interpretationen.</t>
  </si>
  <si>
    <t>Kulturerbe, Medieninformatik, in interdisziplinären Projekten (u.a. Rekonstruktionen)</t>
  </si>
  <si>
    <t>weil alle anderen Gebäude eckig sind</t>
  </si>
  <si>
    <t>weil der Turm dort näher an der Burg ist</t>
  </si>
  <si>
    <t>weil es eher rund aussieht</t>
  </si>
  <si>
    <t>einfacher für den Verkehr</t>
  </si>
  <si>
    <t>es sieht so aus, als wären dort Holzbalken gewesen</t>
  </si>
  <si>
    <t>hübsch</t>
  </si>
  <si>
    <t>nicht so hübsch</t>
  </si>
  <si>
    <t>wirkt am umfangreichsten und genauesten</t>
  </si>
  <si>
    <t>weil sich in der Darstellung (Skizze) keine runden Elemente befinden</t>
  </si>
  <si>
    <t>Turm rechts sieht wie eine permanente Öffnung aus. Der Turm rechts würde das dahinterliegende Gebäude teilweise verdecken.</t>
  </si>
  <si>
    <t>weitere Quelle, die eine andere Hypothese stützt</t>
  </si>
  <si>
    <t>Weil er in 2 von drei Darstellungen rund abgebildet ist</t>
  </si>
  <si>
    <t>größere Schutzfunktion</t>
  </si>
  <si>
    <t>Ein 3D-Modell, das sehr echt aussieht., Ein Historiker, der in einem Buch etwas anderes schreibt., Eine Rekonstruktion in einem Museum, die ein anderes Tor zeigt., Eine Zeichnung die ein anderes Tor zeigt, mit einer Erklärung, warum sie so aussieht., Ein mittelalterliches Gemälde, in dem ein anderes Tor zu sehen ist., Eine archäologische Ausgrabung, bei der die Überreste eines anderen Tors gefunden werden.</t>
  </si>
  <si>
    <t xml:space="preserve">Material: nicht mehr erhalten, Verteidigungsanlagen unterhalb in der Wand sichtbar. </t>
  </si>
  <si>
    <t>als Lagerraum im Winter</t>
  </si>
  <si>
    <t>Die Rekonstruktion wirkt idealisiert und modernisiert. Man kann wenig dreidimensionale Tiefe in der Darstellung erkennen.</t>
  </si>
  <si>
    <t>rejection, aesthetics, medium, purpose, realism</t>
  </si>
  <si>
    <t>Sie gibt eine besser Auskunft über die Anordnung der einzelnen Bauten im Ensemble.</t>
  </si>
  <si>
    <t>sieht der Rekonstruktion von 1980 ähnlich</t>
  </si>
  <si>
    <t>Im Vergleich zu den Rekonstruktionen fehlt der Verputz und das Fachwerk am Erker.</t>
  </si>
  <si>
    <t>comparison, detail, physicality</t>
  </si>
  <si>
    <t xml:space="preserve">Weil man auf ihr den besten Überblick bekommt. </t>
  </si>
  <si>
    <t>Design / Visualisierung</t>
  </si>
  <si>
    <t>1824 wurde schon besser vermessen</t>
  </si>
  <si>
    <t>Die Zeichnung von 1845 ist sehr aussagekräftig. Unwahrscheinlich, dass der Zeichner kreativ einen runden Turm macht. Das zeigt auch die Zeichnung von 1883. Eingekreist ist die Brücke und eine Stützmauer zum Fluss. Interessanter ist aber die gebogene Mauer dahinter. Evtl ein Rest der Turmmauer.</t>
  </si>
  <si>
    <t>Die Pläne sehen eher einen geraden Weg in den Ort vor</t>
  </si>
  <si>
    <t>Die Kragsteine und der zentrale zugemauerte Zugang lassen einen Balkon vermuten. Die Balkenlöcher gleich über den Kragsteinen waren für eine Holzkonstruktion vorgesehen. Das leichtere Gewicht war zur Bauzeit sicher ein Argument.</t>
  </si>
  <si>
    <t>interpretation, evolution, physicality</t>
  </si>
  <si>
    <t>Romantische Auffassung von Burgbauten - hübsch kreativ</t>
  </si>
  <si>
    <t>Besser durchdacht - aber aufgrund welcher Grundlagen wurde das gemacht?</t>
  </si>
  <si>
    <t>macht sich hübsch in der Vitrine. Die blauen Dächer - ernsthaft?</t>
  </si>
  <si>
    <t>aesthetics, sceptical, detail</t>
  </si>
  <si>
    <t>Es ist gut, wenn die Gebäude benutzt werden. Auch die Rekunstruktion lässt sich vertreten. Dunkel gebeiztes Holz?</t>
  </si>
  <si>
    <t>approval, function, physicality, artefact, sceptical, detail, personal</t>
  </si>
  <si>
    <t>Füllt den Bau wieder mit Leben</t>
  </si>
  <si>
    <t>emotion, artefact, personal</t>
  </si>
  <si>
    <t>Eckiger Turm aufgrund der dominanten eckigen Architektur der anderen Gebäude. Turm links da weiter weg gelegen von Kirche.</t>
  </si>
  <si>
    <t>consensus, context, detail</t>
  </si>
  <si>
    <t xml:space="preserve">Vertrauenswürdiger da detaillierte Katasterkarte und jünger. </t>
  </si>
  <si>
    <t>authority, time, medium</t>
  </si>
  <si>
    <t>Die ersten beiden Abbildungen scheinen einen runden Turm zu zeigen</t>
  </si>
  <si>
    <t>Leichter zu verteidigen</t>
  </si>
  <si>
    <t>Holz ist das günstigste / lokal vorrätigste und auch statisch besser handhabbare Material für An- oder Erweiterungsanbauten; Geschlossener Erker der statik und dem Bedürfnissen am wahrscheinlichsten.</t>
  </si>
  <si>
    <t>Abtritterker; Verteidigungszwecke;</t>
  </si>
  <si>
    <t>idealisiert</t>
  </si>
  <si>
    <t>vereinfacht, idealisiert</t>
  </si>
  <si>
    <t>idealisiert, vereinfacht aber proportionen wahrscheinlicher</t>
  </si>
  <si>
    <t>aesthetics, realism, detail</t>
  </si>
  <si>
    <t>realistischer, auch durch Experten durchgeführt</t>
  </si>
  <si>
    <t>authority, realism</t>
  </si>
  <si>
    <t>durch Experten erfolgt, im Kontext erfasstbarer</t>
  </si>
  <si>
    <t>authority, medium, context</t>
  </si>
  <si>
    <t>Geschichte, Kunstgeschichte</t>
  </si>
  <si>
    <t xml:space="preserve">Position der dahinterliegenden Gebäude, bzw. Eingang durch die Mauer </t>
  </si>
  <si>
    <t>Katasterkarte mit genau(er) eingezeichneten Liegenschaften, vertrauenswürdigere Raumdarstellung</t>
  </si>
  <si>
    <t>Schattierungen auf Bild 1 und 2 bei der Turmdarstellung</t>
  </si>
  <si>
    <t xml:space="preserve">Im Gegensatz zu der ersten digitalen Darstellung (1 Seite des Fragebogens) kann man zwar einen Weg rechts zwischen Mauer und Gebäude erkennen, so dass das Tor durchaus durch einen seitlich angelegten Wachturm geführt haben hätte können. Dennoch scheint es logischer, dass die Straße geradeaus führte: 1. weil ziemlich breit für eine Straße, die in der Stadt vor einer Mauer enden würde, 2. weil schon auf der Ferraris-Atlas so eingezeichnet. </t>
  </si>
  <si>
    <t>inference, contet, comparison, source</t>
  </si>
  <si>
    <t>Eine Zeichnung die ein anderes Tor zeigt, mit einer Erklärung, warum sie so aussieht., Ein mittelalterliches Gemälde, in dem ein anderes Tor zu sehen ist., Eine archäologische Ausgrabung, bei der die Überreste eines anderen Tors gefunden werden., Ich hätte übrigens nach den dargebrachten Quellen eine Mischung aus länglicher runder Turm  und Stadttor in der Stadtmauer gewählt</t>
  </si>
  <si>
    <t>Künstlerische Freiheit., andere Vorlagen - nicht vor Ort angefertigt</t>
  </si>
  <si>
    <t>Nicht mehr vorhanden - lässt auf Holz schließen (abgebrannt, zerstört...), Markierungen oberhalb der Fenster lassen auf einen Erker schließen</t>
  </si>
  <si>
    <t xml:space="preserve">Toilette ;), </t>
  </si>
  <si>
    <t>Charakteristika im Wesentlich dargestellt, aber stilisiert/ romantisiert</t>
  </si>
  <si>
    <t>aesthetics, medium, realism</t>
  </si>
  <si>
    <t>Naturalistischer, 3-D, mit Hilfe von Luftfotografien erstellt</t>
  </si>
  <si>
    <t>aesthetics, medium, metadata, personal</t>
  </si>
  <si>
    <t>entspricht im Wesentlichen der Zeichnung von John Zimmer</t>
  </si>
  <si>
    <t>o.k., nach den Möglichkeiten der 70er/80er Jahre</t>
  </si>
  <si>
    <t>time, approval</t>
  </si>
  <si>
    <t>Mut zur Lücke</t>
  </si>
  <si>
    <t>ambiguity, purpose</t>
  </si>
  <si>
    <t>Kunstgeschichte</t>
  </si>
  <si>
    <t xml:space="preserve">Weiter so! Spannende Fragen zur Authentizität und Perzeption von Rekonstruktionen. Schwierig fand ich es, nur mit Ausschnitten zu arbeiten, da man immer alles im Kontext sehen muss (z.B. Städteplanung, Verlauf von Hauptstraßen etc.) </t>
  </si>
  <si>
    <t xml:space="preserve">Da die Straße eher link verläuft und das Tor dann eher auf dieser Seite gelegen haben wird. Turm eckig weil das häufiger der Fall war und somit die Wahrscheinlichkeit höher das er sich eckig war. </t>
  </si>
  <si>
    <t xml:space="preserve">Aus dem Baugefühl der Katasterkarte da diese in der Regel auf Vermessungen beruht. </t>
  </si>
  <si>
    <t>intuition, purpose</t>
  </si>
  <si>
    <t xml:space="preserve">Da ältere Abbildungen sich in der Regel an Schemata bedienen und ab dem
Mitte des 19. Jahrhunderts eine Art der Abbildung (und des Sehens) entsteht die unserem heutigen Drang zur Genauigkeit entspricht. </t>
  </si>
  <si>
    <t>time, prior, personal, emotion</t>
  </si>
  <si>
    <t xml:space="preserve">Unabhängig von der Topographischen Situation waren Sichtachsen immer sehr wichtig: deswegen geradeaus weiter </t>
  </si>
  <si>
    <t>function, contradiction</t>
  </si>
  <si>
    <t xml:space="preserve">Sie sind nicht unterschiedlich- die Wertigkeit liegt nur auf anderen Sachen. Dieters liegt immer im Auge des Betrachters </t>
  </si>
  <si>
    <t xml:space="preserve">Es gibt unten Kragsteine für Hölzer. Die Löcher der Bestandsaufnahme könnten durchaus einfache Gerüstlöcher sein. V a könnten die seitlichen Öffnungen einem Erker im Weg stehen. Die Löcher sind auch in zwei Reihen was für ein Dach nicht wirklich passt. </t>
  </si>
  <si>
    <t>interpretation, rejection</t>
  </si>
  <si>
    <t xml:space="preserve">Evt als Toilette? </t>
  </si>
  <si>
    <t>Ich finde das die Rekonstruktion versucht die Löcher der zuvor gezeigten Bestandsaufnahme zu interpretieren, da diese im oberen Bereich Löcher in zwei Reihen zeigte. Ein zweigeschossiger Erker ist aber eher unwahrscheinlich. Vor allem bräuchte man ja auch für den Dachstuhl zwei Reihen. Es könnten aber trotzdem nur Gerüstlöcher sein. Das kann man anhand von Bildern nicht beurteilen.</t>
  </si>
  <si>
    <t>interpretation, artefact, sceptical, ambiguity</t>
  </si>
  <si>
    <t xml:space="preserve">Eher zutreffend, passt auch zum Befund. </t>
  </si>
  <si>
    <t>Ist dem oberen sehr ähnlich, also selber Schluss. Die Frage hier ist ob Fachwerk in dieser Gegend anzutreffen ist oder nicht.</t>
  </si>
  <si>
    <t>comparison, metadata</t>
  </si>
  <si>
    <t xml:space="preserve">Auch den beiden Oberen sehr ähnlich. </t>
  </si>
  <si>
    <t xml:space="preserve">Je nachdem ob es Fachwerk in dem Raum gab oder nicht würde ich diese am schlüssigsten finden. Wenn doch Fachwerk gab dann eher diese. </t>
  </si>
  <si>
    <t>metadata, detail, physicality</t>
  </si>
  <si>
    <t xml:space="preserve">Architektur, Geschichte, Kulturerbe, Kunstgeschichte </t>
  </si>
  <si>
    <t xml:space="preserve">wegen dem straße Verlauf und der nicht gleichen mauerflucht. </t>
  </si>
  <si>
    <t xml:space="preserve">Die Karte scheint akkurater zu sein. Fortifikatorisch macht das mehr Sinn. </t>
  </si>
  <si>
    <t>function, medium</t>
  </si>
  <si>
    <t xml:space="preserve">Beim zweiten Bild sieht man am meisten da schaut er rund aus. </t>
  </si>
  <si>
    <t xml:space="preserve">Weil man auf dem Weg in die Stadt kommt und nicht am Rand der Mauer entlang </t>
  </si>
  <si>
    <t xml:space="preserve">Es gibt nur Öffnungen die für eine Tür passen würde das spricht gegen einen Erker für mich. </t>
  </si>
  <si>
    <t xml:space="preserve">Ich sehe keinen Befund warum es ein geschlossener Raum gewesen sein muss. </t>
  </si>
  <si>
    <t>Zu fantastisch</t>
  </si>
  <si>
    <t xml:space="preserve">Kommt mir nicht so fantastisch vor. </t>
  </si>
  <si>
    <t xml:space="preserve">Fachwerkbau geht natürlich auch </t>
  </si>
  <si>
    <t>Schwierig. Was ist das für eine dachdeckung?</t>
  </si>
  <si>
    <t>Weil sie sich nicht so sehr festlegt wie die reko</t>
  </si>
  <si>
    <t>purpose, ambiguity</t>
  </si>
  <si>
    <t>Tortürme an Stadtmauern sind grundsätzlich häufig, ich weiß aber nicht, ob auch in der Region</t>
  </si>
  <si>
    <t>prior, self-awareness, metadata</t>
  </si>
  <si>
    <t>Weil Katasterkarten Rechtsdokumente sind</t>
  </si>
  <si>
    <t>Je jünger, desto exakter; die Darstellung 3 wirkt fotorealistisch</t>
  </si>
  <si>
    <t>time, personal</t>
  </si>
  <si>
    <t>Entgegen meiner Erstansicht scheint der Turm in den Ansichten kein Tor zu haben, sondern ein Flankenturm zu sein; in der Regel führen die Wege durch Stadttore eher im rechten Winkel zu derselben in das Stadtinnere, nicht parallel</t>
  </si>
  <si>
    <t>inference, prior, change, self-awareness</t>
  </si>
  <si>
    <t>Die Balkenlöcher oberhalb der oberen Fensterreihe könnten für eine Dachkonstruktion sprechen; derartig massive Konsolreihen kennen ich sowohl von hölzernen als auch steinernen Erkern, hier ist die Entscheidung "Bauchgefühl"</t>
  </si>
  <si>
    <t>interpretation, physicality, intuition, self-awareness, ambiguity</t>
  </si>
  <si>
    <t>Söller für warme Sonnentage mit entsprechend größeren Öffnungen in der Holzwand: Damit Aufenthaltsraum analog zu Sitznischen für Spielen, Textilarbeiten, Gespräche etc. Eine dauerhafte Nutzung als Baderaum erscheint mir aufgrund der hohen Luftfeuchtigkeit und damit der möglichen Durchmorschung der Hölzer problematisch</t>
  </si>
  <si>
    <t>function, physicality, sceptical</t>
  </si>
  <si>
    <t>Geht in Richtung turmlastige Disney-Burgen: Sehr vertikalisierend in der Wirkung, etwas zu starke Betonung der Gewände durch die gewählte Strichstärke. Treppengiebel Frage der Zeitstellung: Ob primär, müsste vor Ort überprüft werden.</t>
  </si>
  <si>
    <t>rejection, realism, source, aesthetics, medium, metadata</t>
  </si>
  <si>
    <t>Ist etwas abstrahierender, feine Strichstärke unterstützt dies. Zum hier nicht vorhandenen Treppengiebel siehe oben</t>
  </si>
  <si>
    <t>Die blauen Dächer sind "originell", können aber von Laien falsch verstanden werden, weil für echt gehalten. Ebenso ist der einheitliche gelbe Putzeindruck verfälschend. wirkt sehr "glatt"</t>
  </si>
  <si>
    <t>sceptical, detail, purpose, aesthetics</t>
  </si>
  <si>
    <t>Aus diesem Winkel mit Ausnahme des massiven Stützkorsetts in der Bildmitte zurückgenommen, betont Ruinenchrakter.</t>
  </si>
  <si>
    <t>Weil es hier auch um volle Rekonstruktion geht. Im Fall des Teilwiederaufbaus steht man vor ganz anderen Herausforderungen, weil eventuelle Nutzungen, Sicherung gegen weiteren Verfall etc. auch zu berücksichtigen sind.</t>
  </si>
  <si>
    <t>purpose, artefact</t>
  </si>
  <si>
    <t>Bei einer virtuellen Rekonstruktion nicht in die "Horror Vacui"-Falle tappen und alles rotorealistisch wiedergeben; die 500-jährigen Seh- und Interpretationsgewohnheiten von abstrahierender Grafik auch für virtuelle Rekonstruktionen nutzen. Klar darstellen, was man weiß und was nicht (z.B. durch Transparenz, etc.)</t>
  </si>
  <si>
    <t>metadata, realism, purpose, emotion, personal</t>
  </si>
  <si>
    <t>Orientiert an übrigen Gebäuden</t>
  </si>
  <si>
    <t>Weil der Kataster die präzisere Karte sein müsste</t>
  </si>
  <si>
    <t>Schattierung deutet auf runden Turm hin</t>
  </si>
  <si>
    <t>Prakitkabilität. Straße entlang der Mauer zu führen, anstatt in die Stadt hinein scheint unpraktisch.</t>
  </si>
  <si>
    <t>inference, comparison</t>
  </si>
  <si>
    <t>Holz und Stein</t>
  </si>
  <si>
    <t>Die großen Öffnungen unter der Tür sprechen m.E. für Steinlager, weil sie zu groß sind für Eisen oder Holz. Die kleinen Löcher darüber wiederum könnten auf ein Dach aus Holz hinweisen. Zusammengenommen scheint ein Erker oder Balkon mit Dach am wahrscheinlichsten. Ich habe mich für den geschl. Erker entschieden, da der Aufbau womöglich die schweren Lager und dadurch großen Öffnungen bedingt.</t>
  </si>
  <si>
    <t>interpretation, artefact, physicality, ambiguity</t>
  </si>
  <si>
    <t>Leseraum</t>
  </si>
  <si>
    <t>Romantisiert/idealisiert</t>
  </si>
  <si>
    <t>Praktikabel - gut für einen allgemeinen Eindruck</t>
  </si>
  <si>
    <t>Kombination aus Schutz (Glas) und der Absicht eine Vorstellung zu vermitteln</t>
  </si>
  <si>
    <t>Sachlichste Darstellung; muss sich jedoch auch nicht die Frage von Materialität stellen, so wie es das Denkmalamt musste</t>
  </si>
  <si>
    <t>medium, physicality, realism, personal</t>
  </si>
  <si>
    <t>Architektur, Kulturerbe</t>
  </si>
  <si>
    <t>Es scheint einen Knick in der Stadtmauer zu geben haben aber ob die Turn rund oder eckig war, weiß ich nicht</t>
  </si>
  <si>
    <t>context, ambiguity</t>
  </si>
  <si>
    <t>im linken Bild steht die Turm quasi im Fluß und keine Öffnung in der Mauer ist eingezeichnet. Dagegen scheint die jüngere Karte auch auf moderneren Vermussungstechniken zu beruhen und zeigt einen Plan wo man nach der Brücke tatsächlich hätte stehen können.</t>
  </si>
  <si>
    <t>interpretation, context, authority, purpose</t>
  </si>
  <si>
    <t>Wegen der Schattierung im 1. und 2. Bild</t>
  </si>
  <si>
    <t>Durch Vergleich mit anderen mittelalterlichen Städte, die ich besucht habe. Die Strasse führen meist direkt "in die Stadt" und nicht der Stadtmauer entlang, was wenig repräsentativ wäre.</t>
  </si>
  <si>
    <t>Schauseite zur Stadt hin, die Konsolen sind mittig platziert und nicht über die ganze Breite der Fassade, in der Bestandsaufnahme 1980 sind Balkenlöcher auch oberhalb zu erkennen.</t>
  </si>
  <si>
    <t>Aufsicht über die Stadt und das vorhin besprochene Stadttor am Fluß.</t>
  </si>
  <si>
    <t>Märchenhaft und sehr vom Romantischen Historizismus geprägt.</t>
  </si>
  <si>
    <t>medium, aesthetics, evolution</t>
  </si>
  <si>
    <t>Besser zumindest in den Grundzügen und bei niedrigerem Mauerwerk. Dächer und Kamine würde ich aber nicht 100% vertrauen. Welcher Baustand / Jahr soll diese Rekonstruktion zeigen?</t>
  </si>
  <si>
    <t>approval, realism, sceptical, metadata, detail</t>
  </si>
  <si>
    <t>Interessante und wahrscheinlich anachronistische Farbwahl, Linien zu sauber, und zu einheitlich. Es sieht so aus, als ob Disney die Burg in einem Zug bauen wollte!</t>
  </si>
  <si>
    <t>rejection, aesthetics, detail, realism, source, purpose</t>
  </si>
  <si>
    <t>Sie möchte wie original wirken und lässt Originalbestand von Rekonstruiertem nicht unterscheiden, daher weniger positiv meiner Meinung nach.</t>
  </si>
  <si>
    <t>rejection, realism, personal, metadata, artefact</t>
  </si>
  <si>
    <t>Die Zeichnung greift nicht in die Bausubstanz ein, ist vermutlich auf archäologischen Befunde/Ausgrabungen basiert, und gibt dennoch einen Gesamteindruck der Anlage zu irgendeinem (unbestimmten!) Zeitpunkt.</t>
  </si>
  <si>
    <t>metadata, purpose, medium, realism</t>
  </si>
  <si>
    <t>Es hat Spaß gemacht!</t>
  </si>
  <si>
    <t>Weil es mich an Stadttore anderer Städte erinnert.</t>
  </si>
  <si>
    <t>Bei einem Katasterplan handelt es sich um eine Karte, der eine exakte Vermessung der Grundstücke zugrunde liegt.</t>
  </si>
  <si>
    <t>purpose, prior, medium, authority</t>
  </si>
  <si>
    <t>Weil jene Bildquellen, auf denen der Turm zumindest in Resten besteht, ein rundes Bauwerk zeigen. Auf dem dritten Bild ist der Turm hingegen abgetragen und gar nichts mehr zu erkennen (was auch an der Qualität des Bildes liegen könnte).</t>
  </si>
  <si>
    <t>interpretation, comparison, technical</t>
  </si>
  <si>
    <t>Diese Straße führt direkt in die Stadt hinein.</t>
  </si>
  <si>
    <t>Weder die Errichtung eines Balkons noch die Verwendung von Eisen als Baumaterial sind zeittypisch. Wäre der Erker aus Stein errichtet worden, gäbe es Verbindungsnähte zur erhaltenen Wand.</t>
  </si>
  <si>
    <t>rejection, prior, interpretation</t>
  </si>
  <si>
    <t>Als Sommerzimmer ohne Heizgelegenheit.</t>
  </si>
  <si>
    <t>intuition, rejection</t>
  </si>
  <si>
    <t>Sie erinnert mich an Rekonstruktionen von Viollet-le-Duc (Carcassone).</t>
  </si>
  <si>
    <t>Sie erscheint mir plausibler, weil sie weniger pittoresk wirkt.</t>
  </si>
  <si>
    <t>Durch die Farbigkeit wirkt es wie eine Spielzeugburg,</t>
  </si>
  <si>
    <t>Ich finde es gut, dass die Ruine als solche zu erkennen ist und viele Mauern nur gesichert wurden, um sie vor dem Einsturz zu bewahren. Insofern handelt es sich bestenfalls um eine Teilrekonstruktion.</t>
  </si>
  <si>
    <t>approval, purpose, artefact, medium</t>
  </si>
  <si>
    <t>Weil sie am wenigsten Raum für Spekulationen lässt.</t>
  </si>
  <si>
    <t>medium, artefact, authority</t>
  </si>
  <si>
    <t>Architektur, Kunstgeschichte</t>
  </si>
  <si>
    <t>aus ästhetischen Gründen</t>
  </si>
  <si>
    <t>man beachte den Straßenverlauf. In der älteren Ansicht bildet sie eine Linie mit der Brücke, später nicht.</t>
  </si>
  <si>
    <t>context, detail</t>
  </si>
  <si>
    <t xml:space="preserve">das Fundament am letzten Bild </t>
  </si>
  <si>
    <t>interpretation, confirmation, bias</t>
  </si>
  <si>
    <t>wirkt aufgrund des kürzeren Weges in die Stadt logisch für mich</t>
  </si>
  <si>
    <t>Dass die meisten anderen Teilnehmer ein anderes Ergebnis haben., Ein Historiker, der in einem Buch etwas anderes schreibt., Eine Rekonstruktion in einem Museum, die ein anderes Tor zeigt., Eine Zeichnung die ein anderes Tor zeigt, mit einer Erklärung, warum sie so aussieht., Ein mittelalterliches Gemälde, in dem ein anderes Tor zu sehen ist., Eine archäologische Ausgrabung, bei der die Überreste eines anderen Tors gefunden werden.</t>
  </si>
  <si>
    <t>Die 2 Öffnungen sprechen nicht für eine geschlossene Anlage und Holz aufgrund der Statik</t>
  </si>
  <si>
    <t>private Andacht</t>
  </si>
  <si>
    <t>sehr Fantasie reich</t>
  </si>
  <si>
    <t>wirklichkeitstreuer als vorher, trotzdem zu idealistisch</t>
  </si>
  <si>
    <t>änhlich wie beim 2. Bild</t>
  </si>
  <si>
    <t>es wird nicht versucht alles aufzubauen, was ich sehr befürworte</t>
  </si>
  <si>
    <t>approval, artefact, purpose, medium</t>
  </si>
  <si>
    <t>aktuellste Forschung trifft auf Denkmalpflege aus heutiger Sicht</t>
  </si>
  <si>
    <t>evolution, authority, personal</t>
  </si>
  <si>
    <t>Als einer der schwächsten Punkte der Mauer wäre ein Tor mit seitlichem Turm ein Sicherheitsrisiko. Mein Wissen über Torbauten reicht jedoch nicht aus, um zwischen einem eckigen und einem runden Turm auszuwählen.</t>
  </si>
  <si>
    <t>prior, function, self-awareness, ambiguity</t>
  </si>
  <si>
    <t>Eine Brücke die den Fluss an einer weniger breiten Stelle überquert scheint nachvollziehbarer.</t>
  </si>
  <si>
    <t>Wenn die Brücke tatsächlich an dieser Stelle den Fluss überquert (seichtes Flussbett als Grund?), würde ein Turm an dieser Stelle besseren Überblick ermöglichen. Nur von Karten alleine würde ich jedoch keine solche Entscheidung treffen wollen. Zudem würde ich überprüfen, wie genau andere Gebäude abgebildet sind, bzw. ob sich beim Abzeichnen älterer Karten eine "Kopier-spiegelung" eingeschlichen haben könnte.</t>
  </si>
  <si>
    <t>change, interpretation, metadata</t>
  </si>
  <si>
    <t>Die Bildqualität ist nicht sonderlich, die Schattierungen der Gebäude der ersten beiden Bilder weisen jedoch auf einen runden, keinen eckigen Turm hin (im Vergleich zu eindeutig eckigen Bauten).</t>
  </si>
  <si>
    <t>B bietet mehr Kontrolle über die Straße und bessere Verteidigungsmöglichkeiten. Ein "ungesichertes" Tor in der Mauer erscheint mir als ein unnötig großes Sicherheitsrisiko.</t>
  </si>
  <si>
    <t>Ein Historiker, der in einem Buch etwas anderes schreibt., Eine Zeichnung die ein anderes Tor zeigt, mit einer Erklärung, warum sie so aussieht., Ein mittelalterliches Gemälde, in dem ein anderes Tor zu sehen ist., Eine archäologische Ausgrabung, bei der die Überreste eines anderen Tors gefunden werden., weitere historische Quellen, die Auskunft über die Gegebenheiten bieten.</t>
  </si>
  <si>
    <t>Nicht mehr erhalten; leichteres Material, um hervorstehende Bauteile zu errichten; die lediglich mittigen Baureste machen eine Verteidigungsanlage, mMn unwahrscheinlich, weiters die relativ großen seitlichen Fensteröffnungen.</t>
  </si>
  <si>
    <t>physicality, artefact, evolution, interpretation</t>
  </si>
  <si>
    <t>Eremitenstube mit Abort?</t>
  </si>
  <si>
    <t>Große künstlerische Freiheiten mit einer Prise Märchenbuchromantik.</t>
  </si>
  <si>
    <t>Ohne weitere Informationen - schwer zu beurteilen.</t>
  </si>
  <si>
    <t>Als würde es auf John Zimmers Zeichnung basieren - mit zusätzlichen Verzierungen.</t>
  </si>
  <si>
    <t>Ohne "vorher" Bilder im Kopf zu haben und nach der "gelenkten" Annäherung über die drei vorherigen Rekonstruktionen - schwierig zu sagen. Ähnlichkeiten mit Beispiel 2 &amp; 3 sind nicht von der Hand zu weisen.</t>
  </si>
  <si>
    <t>sceptical, frustration, comparison</t>
  </si>
  <si>
    <t xml:space="preserve">Keine Rekonstruktion ist meiner Meinung nach "die beste", jede ist ein Produkt ihrer Zeit und bestimmter Wünsche und Vorstellungen. Zimmers Zeichnung ist vermutlich die "getreueste" Rekonstruktionszeichnung, aber die Werke von Koenig und den Modellbauern drücken einen ebenso interessanten und damit "guten" Wunsch nach idealisierender Beschönigung zum Ausdruck. </t>
  </si>
  <si>
    <t>purpose, ambiguity, realism, aesthetics, emotion, personal</t>
  </si>
  <si>
    <t>Viel Erfolg!</t>
  </si>
  <si>
    <t>Leichtere Verteidigung</t>
  </si>
  <si>
    <t>Kann auch beides stimmen und sich von 1778 bis 1824 geändert haben</t>
  </si>
  <si>
    <t>ersichtlich</t>
  </si>
  <si>
    <t>intuition, personal, confirmation</t>
  </si>
  <si>
    <t>keine direkte angriffsfläche</t>
  </si>
  <si>
    <t>Türe direkt darüber</t>
  </si>
  <si>
    <t>Sehr hübsch</t>
  </si>
  <si>
    <t>realistischer</t>
  </si>
  <si>
    <t>sehr anschaulich</t>
  </si>
  <si>
    <t>naja, eher halbherzig</t>
  </si>
  <si>
    <t>am genausten udn vollständigsten</t>
  </si>
  <si>
    <t>medium, aesthetics, authority</t>
  </si>
  <si>
    <t>Schule abgeschlossen, Ausbildung abgeschlossen, Bachelor oder gleichwertiger Universitätsabschluss</t>
  </si>
  <si>
    <t>Quadratische Bauweise ist in der Burgansicht und zeitlich die meistverbreitete Bauart... runde Türme kamen wohl eher später mit Wurfwaffen und Kanonen um die Schadenswirkung zu minimieren.... der Turm links ist mein Favorit, weil die Bebauung rechts, einen zusätzlichen Turmplatz zu beengt hätte...</t>
  </si>
  <si>
    <t>context, prior, consensus, physicality</t>
  </si>
  <si>
    <t>Ein Turm rechts, hätte die Wege um die Mauer und zu der rechts liegende (Furt??) nur unnötigt blockiert</t>
  </si>
  <si>
    <t>Diese Ansicht zeigt deutlich den ungewöhnlichen Versatz der Stadtmauer (links mehr in Richtung Stadt, rechts versetzt nach der Flussseite.... dieser Versatz würde dann zu einem Querstehenden Tor rechts hindeuten) denn es ist ja anzunehmen, das der Standort/Reste der Mauer noch rekonstruiert werden kann und der “SPRUNG“ dann wohl das Tor war...</t>
  </si>
  <si>
    <t>change, context, personal</t>
  </si>
  <si>
    <t>Gefühlsmässig wegen der Bauform der Burganlagen</t>
  </si>
  <si>
    <t>bias, confirmation, intuition</t>
  </si>
  <si>
    <t>Würde ein Zerstören des Tores erschweren, da Torbrechende Kriegsgeräte erst vor dem Tor gewendet werden müssten, und in der Zeit unter Beschuss der Verteidiger wären.</t>
  </si>
  <si>
    <t>Löcher in der Wand sehen für mich nach stabilen Bodenträgern,eventuell sogar aus Stein, un über den Rundbögen nach Balkenlöcher für die Decke, und darüber für die Dachsparen aus.</t>
  </si>
  <si>
    <t>Als Kapelle selbst .... über kirchlichen Räume durften keine Menschen leben, nur Gott .... wenn inliegend darüber also Wohnräume waren, “musste“ man die Kapelle außen an die Wand anbauen, unter freiem Himmel.</t>
  </si>
  <si>
    <t>Diese Art der Ganhäuser, also von vielen Familienzweige bewohnte Burgen, hatten oft abenteuerliche Aritekturen, viele Erweiterungen auf enstem Raum... prominentes Beispiel dafür : Burg Eltz .... ich würde diese Rekonstruktion also als möglich ansehen.</t>
  </si>
  <si>
    <t>prior, source, realism, comparison</t>
  </si>
  <si>
    <t>Romantisch verklärt und aufgeräumt</t>
  </si>
  <si>
    <t>Möglich</t>
  </si>
  <si>
    <t>Passt nicht zum Ruinencharakter der Erker</t>
  </si>
  <si>
    <t>rejection, artefact</t>
  </si>
  <si>
    <t>Mir fehlte der zentrale hohe Bergfried</t>
  </si>
  <si>
    <t>Angestellter</t>
  </si>
  <si>
    <t>Sehr interessante Variante, interessierte Menschen an ein Projekt heran zu führen. Danke dafür 👍</t>
  </si>
  <si>
    <t xml:space="preserve">Eckig, weil es in der Skizze auch keine runden Elemente gibt; Tor in Turm, weil es massiver ist. Wobei mir nicht klar ist, warum das Tor im 90Grad Winkel zur Mauer steht. </t>
  </si>
  <si>
    <t>consensus, context, sceptical</t>
  </si>
  <si>
    <t xml:space="preserve">Ich denke, die Katasterkarte hatte ein größeres Anliegen, die Liegenschaften richtig darzustellen. </t>
  </si>
  <si>
    <t>weil auf den Bildern runde Türme zu sehen sind</t>
  </si>
  <si>
    <t xml:space="preserve">Der Ankommende muss verlangsamen, wenn er eine scharfe Kurve fahren muss. Das schützt vor Angreifern. </t>
  </si>
  <si>
    <t>inference, comprehension</t>
  </si>
  <si>
    <t>Ein mittelalterliches Gemälde, in dem ein anderes Tor zu sehen ist., Eine archäologische Ausgrabung, bei der die Überreste eines anderen Tors gefunden werden., Quellenfunde mit Abbildungen des Turms</t>
  </si>
  <si>
    <t>Künstlerische Freiheit., Epochenabhängig, welche Werte auf Bildern transportiert wurden</t>
  </si>
  <si>
    <t>Erker als typische Erscheinung von Burgen, repräsentativ; aus Holz, weil herauskragende Balken kein Stein halten können</t>
  </si>
  <si>
    <t>weiß ich nicht</t>
  </si>
  <si>
    <t>stilisiert</t>
  </si>
  <si>
    <t>Wahrheitsgetreuer und gleichzeitig akkurat</t>
  </si>
  <si>
    <t>abstrahierte/reduzierte Formen; die Farben setzen einen starken Akzent, bei dem ich skeptisch bin, ob es originalgetreu ist</t>
  </si>
  <si>
    <t>er basiert auf den vorangegangenen Quellen</t>
  </si>
  <si>
    <t>weil sie die schlichteste ist; auch der Wiederaufbau hat einen hohen Wert. Allerdings kann man vor Ort schlecht sichtbar machen, was man weiß und was nicht, und somit bleibt der Eindruck "SO war die Burg"</t>
  </si>
  <si>
    <t>purpose, realism</t>
  </si>
  <si>
    <t>optisch passend, zu wenig vorinformation für eine gute entscheidung</t>
  </si>
  <si>
    <t>metadata, aesthetics, context</t>
  </si>
  <si>
    <t>optisch</t>
  </si>
  <si>
    <t>gefühl</t>
  </si>
  <si>
    <t>intuition, bias, confirmation</t>
  </si>
  <si>
    <t>weg entlang der mauer bis ins zentrum bestimmt weiter</t>
  </si>
  <si>
    <t>Veränderungen im Wandel der Zeit., Künstlerische Freiheit., unterschiedliche perspektiven</t>
  </si>
  <si>
    <t>verwitterungsanfälliges material</t>
  </si>
  <si>
    <t>evolution, physicality</t>
  </si>
  <si>
    <t>toilette</t>
  </si>
  <si>
    <t>ideallinien geschönt</t>
  </si>
  <si>
    <t xml:space="preserve">wenig idealisiert, verwinkelt, keine schmuckdetails </t>
  </si>
  <si>
    <t>aestehtics</t>
  </si>
  <si>
    <t>reduktionistisch spielzeugartig</t>
  </si>
  <si>
    <t>wozu machte man dies?</t>
  </si>
  <si>
    <t>rejection, metadata</t>
  </si>
  <si>
    <t>wenig idealisiert, verwinkelt</t>
  </si>
  <si>
    <t xml:space="preserve">Runder Turm wegen Verteidigung (Hochklettern nicht so leicht, keine blinden Flecke). </t>
  </si>
  <si>
    <t>Bessere Sicht auf die Straße (?) und man die fremden, den Fluß  hinauffahrenden Boote besser (wenn denn der Fluß überhaupt schiffbar war :D )</t>
  </si>
  <si>
    <t>contet, inference, ambiguity</t>
  </si>
  <si>
    <t>Nach dieser Karte hat die Verteidigungsmannschaft von zwei Seiten freien Zugang zum Turm. Stünde er links, dann müssten sie durch ein Gebäude laufen um ihn zu bemannen.</t>
  </si>
  <si>
    <t>change, interpretation, comparison</t>
  </si>
  <si>
    <t>Keine blinden Flecke und nicht so leicht zu erklettern.</t>
  </si>
  <si>
    <t xml:space="preserve">Dann kann man noch von oben das Tor verteidigen (durch eine Lucke) und eine feindliche Armee müsste einen Umweg gehen um zur Burg zu kommen (der scharfe Knick). </t>
  </si>
  <si>
    <t>Für einen Balkon zu viele Balken, für einen großen Raum zuwenige - zumal der weit überkragen würde.</t>
  </si>
  <si>
    <t>Vermischung von Baustilen? Aber die Burg wurde sicherlich ein paarmal umgestaltet</t>
  </si>
  <si>
    <t>ambiguity, evolution, aesthetics</t>
  </si>
  <si>
    <t>stimmiger, nicht so verspielt und als Lebens- und Arbeitsbereich passender</t>
  </si>
  <si>
    <t>auf den ersten Blick ähnlich wie die von Zimmer</t>
  </si>
  <si>
    <t>Sie werden sinnvollerweise nur die sicher nachweisbaren Dinge rekonstruiert haben</t>
  </si>
  <si>
    <t>Weil ich vermute, dass sie nur auf nachweisbaren Fakten und nicht auf Spekulation beruht. Auch wenn damit das Ergebnis nicht so hübsch und vorzeigbar ist. Soll jka nicht Disneyland sein :D</t>
  </si>
  <si>
    <t>metadata, personal, realism</t>
  </si>
  <si>
    <t>Witzige Idee :)</t>
  </si>
  <si>
    <t>DE</t>
  </si>
  <si>
    <t>EN #</t>
  </si>
  <si>
    <t>EN %</t>
  </si>
  <si>
    <t>DE #</t>
  </si>
  <si>
    <t>DE %</t>
  </si>
  <si>
    <t xml:space="preserve">Total </t>
  </si>
  <si>
    <t>Total %</t>
  </si>
  <si>
    <t>Knowledge</t>
  </si>
  <si>
    <t>Reasoning</t>
  </si>
  <si>
    <t>Decision</t>
  </si>
  <si>
    <t>change</t>
  </si>
  <si>
    <t>Encoding - all analysis</t>
  </si>
  <si>
    <t>invalid, technical</t>
  </si>
  <si>
    <t>bias, emotion, non-answer (invalidated)</t>
  </si>
  <si>
    <t>Type of argument</t>
  </si>
  <si>
    <t>Reflection</t>
  </si>
  <si>
    <t>contradiction</t>
  </si>
  <si>
    <t>Issues</t>
  </si>
  <si>
    <t>Code</t>
  </si>
  <si>
    <t>Total codes</t>
  </si>
  <si>
    <t>Explanation for "best"</t>
  </si>
  <si>
    <t>Total</t>
  </si>
  <si>
    <t>Relevant job</t>
  </si>
  <si>
    <t>PRO #</t>
  </si>
  <si>
    <t>PRO %</t>
  </si>
  <si>
    <t>NO #</t>
  </si>
  <si>
    <t>NO %</t>
  </si>
  <si>
    <t>PRO%</t>
  </si>
  <si>
    <t>inference, wc</t>
  </si>
  <si>
    <t>function, awareness, wc</t>
  </si>
  <si>
    <t>intuition, wc</t>
  </si>
  <si>
    <t>function, wc</t>
  </si>
  <si>
    <t>intuition, sceptical, wc</t>
  </si>
  <si>
    <t>inference, function, intuition,wc</t>
  </si>
  <si>
    <t>function, intuition, wc</t>
  </si>
  <si>
    <t>prior, wc</t>
  </si>
  <si>
    <t>function, inference, wc</t>
  </si>
  <si>
    <t>ambiguity, wc</t>
  </si>
  <si>
    <t>intuition, approval, wc</t>
  </si>
  <si>
    <t>bias, prior, wc</t>
  </si>
  <si>
    <t>personal, function, emotion, wc</t>
  </si>
  <si>
    <t>function, context, wc</t>
  </si>
  <si>
    <t>intuition, prior, wc</t>
  </si>
  <si>
    <t>function, inference, rejection, wc</t>
  </si>
  <si>
    <t>detail, wc</t>
  </si>
  <si>
    <t>inference, function, wc</t>
  </si>
  <si>
    <t>intuition, change, wc</t>
  </si>
  <si>
    <t>context, wc</t>
  </si>
  <si>
    <t>sceptical, realism, emotion, intuition, wc</t>
  </si>
  <si>
    <t>Toilets</t>
  </si>
  <si>
    <t>wc codes</t>
  </si>
  <si>
    <t>no</t>
  </si>
  <si>
    <t>pro</t>
  </si>
  <si>
    <t>Certainty</t>
  </si>
  <si>
    <t>EN</t>
  </si>
  <si>
    <t>relict</t>
  </si>
  <si>
    <t>interpolated</t>
  </si>
  <si>
    <t>extrapolated</t>
  </si>
  <si>
    <t>speculative</t>
  </si>
  <si>
    <t xml:space="preserve">guess </t>
  </si>
  <si>
    <t>Total #</t>
  </si>
  <si>
    <t>Totals</t>
  </si>
  <si>
    <t>function &amp; inference</t>
  </si>
  <si>
    <t>Initial</t>
  </si>
  <si>
    <t>Final</t>
  </si>
  <si>
    <t>Koenig</t>
  </si>
  <si>
    <t>Zimmer</t>
  </si>
  <si>
    <t>Model</t>
  </si>
  <si>
    <t>Physical</t>
  </si>
  <si>
    <t>PRO</t>
  </si>
  <si>
    <t>NO</t>
  </si>
  <si>
    <t>Certainty by #</t>
  </si>
  <si>
    <t>Zimmer 1</t>
  </si>
  <si>
    <t>Zimmer 2</t>
  </si>
  <si>
    <t>Zimmer 3</t>
  </si>
  <si>
    <t>Zimmer 4</t>
  </si>
  <si>
    <t>Zimmer 5</t>
  </si>
  <si>
    <t>Model 1</t>
  </si>
  <si>
    <t>Model 2</t>
  </si>
  <si>
    <t>Model 3</t>
  </si>
  <si>
    <t>Model 4</t>
  </si>
  <si>
    <t>Model 5</t>
  </si>
  <si>
    <t>Physical 1</t>
  </si>
  <si>
    <t>Physical 2</t>
  </si>
  <si>
    <t>Physical 3</t>
  </si>
  <si>
    <t>Physical 4</t>
  </si>
  <si>
    <t>Physical 5</t>
  </si>
  <si>
    <t>Accuracy by #</t>
  </si>
  <si>
    <t xml:space="preserve">Best by group </t>
  </si>
  <si>
    <t>PRO DE #</t>
  </si>
  <si>
    <t>PRO EN #</t>
  </si>
  <si>
    <t>NO EN #</t>
  </si>
  <si>
    <t>NO DE #</t>
  </si>
  <si>
    <t>Oriel Reasoning Analysis</t>
  </si>
  <si>
    <t>code</t>
  </si>
  <si>
    <t>English</t>
  </si>
  <si>
    <t>German</t>
  </si>
  <si>
    <t>Professional</t>
  </si>
  <si>
    <t>Koenig Drawing</t>
  </si>
  <si>
    <t>Zimmer Drawing</t>
  </si>
  <si>
    <t>Scale Model</t>
  </si>
  <si>
    <t>Physical Reconstruction</t>
  </si>
  <si>
    <t>Non-Professional</t>
  </si>
  <si>
    <t>Koenig 1</t>
  </si>
  <si>
    <t>Koenig 2</t>
  </si>
  <si>
    <t>Koenig 3</t>
  </si>
  <si>
    <t>Koenig 4</t>
  </si>
  <si>
    <t>Koenig 5</t>
  </si>
  <si>
    <t>English Initial</t>
  </si>
  <si>
    <t>English Final</t>
  </si>
  <si>
    <t>Average Certainty</t>
  </si>
  <si>
    <t>Total Initial</t>
  </si>
  <si>
    <t>Total Final</t>
  </si>
  <si>
    <t>German Initial</t>
  </si>
  <si>
    <t>German Final</t>
  </si>
  <si>
    <t>Professional Initial</t>
  </si>
  <si>
    <t>Professional Final</t>
  </si>
  <si>
    <t>Non-Professional Initial</t>
  </si>
  <si>
    <t>Non-Professional Final</t>
  </si>
  <si>
    <t>Non-Professional #</t>
  </si>
  <si>
    <t>Professional #</t>
  </si>
  <si>
    <t>German #</t>
  </si>
  <si>
    <t>English #</t>
  </si>
  <si>
    <t xml:space="preserve">English </t>
  </si>
  <si>
    <t>Accuracy by %</t>
  </si>
  <si>
    <t>Certainty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</si>
</sst>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ont>
    <font>
      <sz val="10"/>
      <color theme="1"/>
      <name val="Arial"/>
      <family val="2"/>
    </font>
    <font>
      <b/>
      <sz val="10"/>
      <color theme="1"/>
      <name val="Arial"/>
      <family val="2"/>
    </font>
    <font>
      <b/>
      <sz val="10"/>
      <color rgb="FF000000"/>
      <name val="Arial"/>
      <family val="2"/>
    </font>
    <font>
      <sz val="10"/>
      <name val="Arial"/>
      <family val="2"/>
    </font>
    <font>
      <sz val="10"/>
      <color rgb="FF000000"/>
      <name val="Arial"/>
      <family val="2"/>
    </font>
    <font>
      <sz val="11"/>
      <color rgb="FF000000"/>
      <name val="Calibri"/>
      <family val="2"/>
    </font>
    <font>
      <b/>
      <sz val="10"/>
      <name val="Arial"/>
      <family val="2"/>
    </font>
    <font>
      <sz val="10"/>
      <color rgb="FFFF0000"/>
      <name val="Arial"/>
      <family val="2"/>
    </font>
  </fonts>
  <fills count="1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4">
    <xf numFmtId="0" fontId="0" fillId="0" borderId="0" xfId="0" applyFont="1" applyAlignment="1"/>
    <xf numFmtId="49" fontId="1" fillId="0" borderId="0" xfId="0" applyNumberFormat="1" applyFont="1" applyAlignment="1">
      <alignment wrapText="1"/>
    </xf>
    <xf numFmtId="49" fontId="0" fillId="0" borderId="0" xfId="0" applyNumberFormat="1" applyFont="1" applyAlignment="1">
      <alignment wrapText="1"/>
    </xf>
    <xf numFmtId="49" fontId="1" fillId="2" borderId="0" xfId="0" applyNumberFormat="1" applyFont="1" applyFill="1" applyAlignment="1">
      <alignment wrapText="1"/>
    </xf>
    <xf numFmtId="49" fontId="1" fillId="0" borderId="0" xfId="0" quotePrefix="1" applyNumberFormat="1" applyFont="1" applyAlignment="1">
      <alignment wrapText="1"/>
    </xf>
    <xf numFmtId="49" fontId="2" fillId="3" borderId="0" xfId="0" applyNumberFormat="1" applyFont="1" applyFill="1" applyAlignment="1">
      <alignment wrapText="1"/>
    </xf>
    <xf numFmtId="49" fontId="3" fillId="3" borderId="0" xfId="0" applyNumberFormat="1" applyFont="1" applyFill="1" applyAlignment="1">
      <alignment wrapText="1"/>
    </xf>
    <xf numFmtId="49" fontId="2" fillId="4" borderId="0" xfId="0" applyNumberFormat="1" applyFont="1" applyFill="1" applyAlignment="1">
      <alignment wrapText="1"/>
    </xf>
    <xf numFmtId="49" fontId="1" fillId="4" borderId="0" xfId="0" applyNumberFormat="1" applyFont="1" applyFill="1" applyAlignment="1">
      <alignment wrapText="1"/>
    </xf>
    <xf numFmtId="49" fontId="0" fillId="4" borderId="0" xfId="0" applyNumberFormat="1" applyFont="1" applyFill="1" applyAlignment="1">
      <alignment wrapText="1"/>
    </xf>
    <xf numFmtId="49" fontId="1" fillId="4" borderId="0" xfId="0" quotePrefix="1" applyNumberFormat="1" applyFont="1" applyFill="1" applyAlignment="1">
      <alignment wrapText="1"/>
    </xf>
    <xf numFmtId="49" fontId="3" fillId="4" borderId="0" xfId="0" applyNumberFormat="1" applyFont="1" applyFill="1" applyAlignment="1">
      <alignment wrapText="1"/>
    </xf>
    <xf numFmtId="49" fontId="1" fillId="5" borderId="0" xfId="0" applyNumberFormat="1" applyFont="1" applyFill="1" applyAlignment="1">
      <alignment wrapText="1"/>
    </xf>
    <xf numFmtId="49" fontId="1" fillId="6" borderId="0" xfId="0" applyNumberFormat="1" applyFont="1" applyFill="1" applyAlignment="1">
      <alignment wrapText="1"/>
    </xf>
    <xf numFmtId="49" fontId="4" fillId="7" borderId="0" xfId="0" applyNumberFormat="1" applyFont="1" applyFill="1" applyAlignment="1">
      <alignment wrapText="1"/>
    </xf>
    <xf numFmtId="49" fontId="5" fillId="4" borderId="0" xfId="0" applyNumberFormat="1" applyFont="1" applyFill="1" applyAlignment="1">
      <alignment wrapText="1"/>
    </xf>
    <xf numFmtId="49" fontId="1" fillId="7" borderId="0" xfId="0" applyNumberFormat="1" applyFont="1" applyFill="1" applyAlignment="1">
      <alignment wrapText="1"/>
    </xf>
    <xf numFmtId="49" fontId="0" fillId="7" borderId="0" xfId="0" applyNumberFormat="1" applyFont="1" applyFill="1" applyAlignment="1">
      <alignment wrapText="1"/>
    </xf>
    <xf numFmtId="0" fontId="0" fillId="0" borderId="0" xfId="0" applyNumberFormat="1" applyFont="1" applyAlignment="1">
      <alignment wrapText="1"/>
    </xf>
    <xf numFmtId="0" fontId="3" fillId="3" borderId="0" xfId="0" applyNumberFormat="1" applyFont="1" applyFill="1" applyAlignment="1">
      <alignment wrapText="1"/>
    </xf>
    <xf numFmtId="0" fontId="4" fillId="7" borderId="0" xfId="0" applyNumberFormat="1" applyFont="1" applyFill="1" applyAlignment="1">
      <alignment wrapText="1"/>
    </xf>
    <xf numFmtId="0" fontId="0" fillId="7" borderId="0" xfId="0" applyNumberFormat="1" applyFont="1" applyFill="1" applyAlignment="1">
      <alignment wrapText="1"/>
    </xf>
    <xf numFmtId="0" fontId="3" fillId="3" borderId="0" xfId="0" applyFont="1" applyFill="1"/>
    <xf numFmtId="49" fontId="0" fillId="0" borderId="0" xfId="0" applyNumberFormat="1" applyAlignment="1">
      <alignment wrapText="1"/>
    </xf>
    <xf numFmtId="49" fontId="0" fillId="4" borderId="0" xfId="0" applyNumberFormat="1" applyFill="1" applyAlignment="1">
      <alignment wrapText="1"/>
    </xf>
    <xf numFmtId="0" fontId="0" fillId="0" borderId="0" xfId="0"/>
    <xf numFmtId="49" fontId="0" fillId="7" borderId="0" xfId="0" applyNumberFormat="1" applyFill="1" applyAlignment="1">
      <alignment wrapText="1"/>
    </xf>
    <xf numFmtId="0" fontId="0" fillId="7" borderId="0" xfId="0" applyFill="1"/>
    <xf numFmtId="49" fontId="1" fillId="8" borderId="0" xfId="0" applyNumberFormat="1" applyFont="1" applyFill="1" applyAlignment="1">
      <alignment wrapText="1"/>
    </xf>
    <xf numFmtId="49" fontId="1" fillId="8" borderId="1" xfId="0" applyNumberFormat="1" applyFont="1" applyFill="1" applyBorder="1" applyAlignment="1">
      <alignment wrapText="1"/>
    </xf>
    <xf numFmtId="0" fontId="0" fillId="4" borderId="0" xfId="0" applyFill="1"/>
    <xf numFmtId="0" fontId="5" fillId="0" borderId="0" xfId="0" applyNumberFormat="1" applyFont="1" applyAlignment="1">
      <alignment wrapText="1"/>
    </xf>
    <xf numFmtId="0" fontId="3" fillId="9" borderId="1" xfId="0" applyFont="1" applyFill="1" applyBorder="1" applyAlignment="1"/>
    <xf numFmtId="0" fontId="5" fillId="9" borderId="1" xfId="0" applyFont="1" applyFill="1" applyBorder="1" applyAlignment="1"/>
    <xf numFmtId="0" fontId="0" fillId="9" borderId="1" xfId="0" applyFont="1" applyFill="1" applyBorder="1" applyAlignment="1"/>
    <xf numFmtId="0" fontId="3" fillId="10" borderId="1" xfId="0" applyFont="1" applyFill="1" applyBorder="1" applyAlignment="1"/>
    <xf numFmtId="0" fontId="5" fillId="10" borderId="1" xfId="0" applyFont="1" applyFill="1" applyBorder="1" applyAlignment="1"/>
    <xf numFmtId="0" fontId="0" fillId="10" borderId="1" xfId="0" applyFont="1" applyFill="1" applyBorder="1" applyAlignment="1"/>
    <xf numFmtId="0" fontId="3" fillId="6" borderId="1" xfId="0" applyFont="1" applyFill="1" applyBorder="1" applyAlignment="1"/>
    <xf numFmtId="0" fontId="5" fillId="6" borderId="1" xfId="0" applyFont="1" applyFill="1" applyBorder="1" applyAlignment="1"/>
    <xf numFmtId="0" fontId="0" fillId="6" borderId="1" xfId="0" applyFont="1" applyFill="1" applyBorder="1" applyAlignment="1"/>
    <xf numFmtId="49" fontId="5" fillId="7" borderId="0" xfId="0" applyNumberFormat="1" applyFont="1" applyFill="1" applyAlignment="1">
      <alignment wrapText="1"/>
    </xf>
    <xf numFmtId="0" fontId="3" fillId="3" borderId="1" xfId="0" applyFont="1" applyFill="1" applyBorder="1" applyAlignment="1"/>
    <xf numFmtId="0" fontId="5" fillId="3" borderId="1" xfId="0" applyFont="1" applyFill="1" applyBorder="1" applyAlignment="1"/>
    <xf numFmtId="0" fontId="0" fillId="3" borderId="1" xfId="0" applyFont="1" applyFill="1" applyBorder="1" applyAlignment="1"/>
    <xf numFmtId="0" fontId="3" fillId="4" borderId="1" xfId="0" applyFont="1" applyFill="1" applyBorder="1" applyAlignment="1"/>
    <xf numFmtId="0" fontId="5" fillId="4" borderId="1" xfId="0" applyFont="1" applyFill="1" applyBorder="1" applyAlignment="1"/>
    <xf numFmtId="0" fontId="3" fillId="11" borderId="1" xfId="0" applyFont="1" applyFill="1" applyBorder="1" applyAlignment="1"/>
    <xf numFmtId="0" fontId="5" fillId="11" borderId="1" xfId="0" applyFont="1" applyFill="1" applyBorder="1" applyAlignment="1"/>
    <xf numFmtId="0" fontId="0" fillId="11" borderId="1" xfId="0" applyFont="1" applyFill="1" applyBorder="1" applyAlignment="1"/>
    <xf numFmtId="49" fontId="0" fillId="10" borderId="1" xfId="0" applyNumberFormat="1" applyFont="1" applyFill="1" applyBorder="1" applyAlignment="1">
      <alignment horizontal="right" vertical="center"/>
    </xf>
    <xf numFmtId="49" fontId="5" fillId="9" borderId="1" xfId="0" applyNumberFormat="1" applyFont="1" applyFill="1" applyBorder="1" applyAlignment="1">
      <alignment horizontal="right" vertical="center"/>
    </xf>
    <xf numFmtId="49" fontId="0" fillId="6" borderId="1" xfId="0" applyNumberFormat="1" applyFont="1" applyFill="1" applyBorder="1" applyAlignment="1">
      <alignment horizontal="right" vertical="center"/>
    </xf>
    <xf numFmtId="49" fontId="0" fillId="3" borderId="1" xfId="0" applyNumberFormat="1" applyFont="1" applyFill="1" applyBorder="1" applyAlignment="1">
      <alignment horizontal="right" vertical="center"/>
    </xf>
    <xf numFmtId="49" fontId="5" fillId="4" borderId="1" xfId="0" applyNumberFormat="1" applyFont="1" applyFill="1" applyBorder="1" applyAlignment="1">
      <alignment horizontal="right" vertical="center"/>
    </xf>
    <xf numFmtId="49" fontId="0" fillId="11" borderId="1" xfId="0" applyNumberFormat="1" applyFont="1" applyFill="1" applyBorder="1" applyAlignment="1">
      <alignment horizontal="right" vertical="center"/>
    </xf>
    <xf numFmtId="49" fontId="5" fillId="10" borderId="1" xfId="0" applyNumberFormat="1" applyFont="1" applyFill="1" applyBorder="1" applyAlignment="1">
      <alignment horizontal="right" vertical="center"/>
    </xf>
    <xf numFmtId="49" fontId="5" fillId="6" borderId="1" xfId="0" applyNumberFormat="1" applyFont="1" applyFill="1" applyBorder="1" applyAlignment="1">
      <alignment horizontal="right" vertical="center"/>
    </xf>
    <xf numFmtId="49" fontId="5" fillId="3" borderId="1" xfId="0" applyNumberFormat="1" applyFont="1" applyFill="1" applyBorder="1" applyAlignment="1">
      <alignment horizontal="right" vertical="center"/>
    </xf>
    <xf numFmtId="0" fontId="0" fillId="0" borderId="0" xfId="0" applyFont="1" applyBorder="1" applyAlignment="1"/>
    <xf numFmtId="0" fontId="5" fillId="0" borderId="0" xfId="0" applyFont="1" applyFill="1" applyBorder="1" applyAlignment="1"/>
    <xf numFmtId="0" fontId="0" fillId="0" borderId="0" xfId="0" applyFont="1" applyFill="1" applyBorder="1" applyAlignment="1"/>
    <xf numFmtId="10" fontId="0" fillId="9" borderId="1" xfId="0" applyNumberFormat="1" applyFont="1" applyFill="1" applyBorder="1" applyAlignment="1"/>
    <xf numFmtId="10" fontId="0" fillId="10" borderId="1" xfId="0" applyNumberFormat="1" applyFont="1" applyFill="1" applyBorder="1" applyAlignment="1"/>
    <xf numFmtId="10" fontId="0" fillId="6" borderId="1" xfId="0" applyNumberFormat="1" applyFont="1" applyFill="1" applyBorder="1" applyAlignment="1"/>
    <xf numFmtId="10" fontId="0" fillId="3" borderId="1" xfId="0" applyNumberFormat="1" applyFont="1" applyFill="1" applyBorder="1" applyAlignment="1"/>
    <xf numFmtId="0" fontId="0" fillId="4" borderId="1" xfId="0" applyFont="1" applyFill="1" applyBorder="1" applyAlignment="1"/>
    <xf numFmtId="10" fontId="0" fillId="4" borderId="1" xfId="0" applyNumberFormat="1" applyFont="1" applyFill="1" applyBorder="1" applyAlignment="1"/>
    <xf numFmtId="0" fontId="0" fillId="0" borderId="0" xfId="0" applyFont="1" applyFill="1" applyAlignment="1"/>
    <xf numFmtId="0" fontId="3" fillId="12" borderId="1" xfId="0" applyFont="1" applyFill="1" applyBorder="1" applyAlignment="1"/>
    <xf numFmtId="0" fontId="0" fillId="12" borderId="0" xfId="0" applyFont="1" applyFill="1" applyAlignment="1"/>
    <xf numFmtId="0" fontId="5" fillId="12" borderId="1" xfId="0" applyFont="1" applyFill="1" applyBorder="1" applyAlignment="1"/>
    <xf numFmtId="49" fontId="0" fillId="0" borderId="0" xfId="0" applyNumberFormat="1" applyFont="1" applyFill="1" applyBorder="1" applyAlignment="1"/>
    <xf numFmtId="49" fontId="5" fillId="0" borderId="0" xfId="0" applyNumberFormat="1" applyFont="1" applyFill="1" applyBorder="1" applyAlignment="1">
      <alignment horizontal="right" vertical="center"/>
    </xf>
    <xf numFmtId="10" fontId="0" fillId="12" borderId="1" xfId="0" applyNumberFormat="1" applyFont="1" applyFill="1" applyBorder="1" applyAlignment="1"/>
    <xf numFmtId="49" fontId="0" fillId="12" borderId="1" xfId="0" applyNumberFormat="1" applyFont="1" applyFill="1" applyBorder="1" applyAlignment="1">
      <alignment horizontal="right" vertical="center"/>
    </xf>
    <xf numFmtId="49" fontId="5" fillId="12" borderId="1" xfId="0" applyNumberFormat="1" applyFont="1" applyFill="1" applyBorder="1" applyAlignment="1">
      <alignment horizontal="right" vertical="center"/>
    </xf>
    <xf numFmtId="0" fontId="0" fillId="12" borderId="1" xfId="0" applyNumberFormat="1" applyFont="1" applyFill="1" applyBorder="1" applyAlignment="1"/>
    <xf numFmtId="0" fontId="0" fillId="12" borderId="1" xfId="0" applyFont="1" applyFill="1" applyBorder="1" applyAlignment="1"/>
    <xf numFmtId="10" fontId="5" fillId="12" borderId="1" xfId="0" applyNumberFormat="1" applyFont="1" applyFill="1" applyBorder="1" applyAlignment="1"/>
    <xf numFmtId="49" fontId="1" fillId="8" borderId="0" xfId="0" applyNumberFormat="1" applyFont="1" applyFill="1" applyBorder="1" applyAlignment="1">
      <alignment wrapText="1"/>
    </xf>
    <xf numFmtId="49" fontId="1" fillId="0" borderId="1" xfId="0" applyNumberFormat="1" applyFont="1" applyBorder="1" applyAlignment="1">
      <alignment wrapText="1"/>
    </xf>
    <xf numFmtId="49" fontId="6" fillId="10" borderId="1" xfId="0" applyNumberFormat="1" applyFont="1" applyFill="1" applyBorder="1" applyAlignment="1">
      <alignment horizontal="right" vertical="center"/>
    </xf>
    <xf numFmtId="0" fontId="7" fillId="0" borderId="0" xfId="0" applyFont="1" applyAlignment="1"/>
    <xf numFmtId="49" fontId="2" fillId="2" borderId="0" xfId="0" applyNumberFormat="1" applyFont="1" applyFill="1" applyAlignment="1">
      <alignment wrapText="1"/>
    </xf>
    <xf numFmtId="49" fontId="0" fillId="2" borderId="0" xfId="0" applyNumberFormat="1" applyFont="1" applyFill="1" applyAlignment="1">
      <alignment wrapText="1"/>
    </xf>
    <xf numFmtId="49" fontId="0" fillId="2" borderId="0" xfId="0" applyNumberFormat="1" applyFill="1" applyAlignment="1">
      <alignment wrapText="1"/>
    </xf>
    <xf numFmtId="49" fontId="0" fillId="0" borderId="0" xfId="0" applyNumberFormat="1" applyFont="1" applyFill="1" applyAlignment="1">
      <alignment wrapText="1"/>
    </xf>
    <xf numFmtId="0" fontId="0" fillId="0" borderId="0" xfId="0" applyNumberFormat="1" applyFont="1" applyFill="1" applyAlignment="1">
      <alignment wrapText="1"/>
    </xf>
    <xf numFmtId="49" fontId="8" fillId="0" borderId="0" xfId="0" applyNumberFormat="1" applyFont="1" applyFill="1" applyAlignment="1">
      <alignment wrapText="1"/>
    </xf>
    <xf numFmtId="0" fontId="8" fillId="0" borderId="0" xfId="0" applyNumberFormat="1" applyFont="1" applyFill="1" applyAlignment="1">
      <alignment wrapText="1"/>
    </xf>
    <xf numFmtId="49" fontId="8" fillId="4" borderId="0" xfId="0" applyNumberFormat="1" applyFont="1" applyFill="1" applyAlignment="1">
      <alignment wrapText="1"/>
    </xf>
    <xf numFmtId="49" fontId="3" fillId="0" borderId="0" xfId="0" applyNumberFormat="1" applyFont="1" applyFill="1" applyAlignment="1">
      <alignment wrapText="1"/>
    </xf>
    <xf numFmtId="0" fontId="0" fillId="0" borderId="0" xfId="0" applyFill="1"/>
    <xf numFmtId="0" fontId="0" fillId="13" borderId="1" xfId="0" applyFont="1" applyFill="1" applyBorder="1" applyAlignment="1"/>
    <xf numFmtId="0" fontId="5" fillId="13" borderId="1" xfId="0" applyFont="1" applyFill="1" applyBorder="1" applyAlignment="1"/>
    <xf numFmtId="49" fontId="0" fillId="13" borderId="1" xfId="0" applyNumberFormat="1" applyFont="1" applyFill="1" applyBorder="1" applyAlignment="1"/>
    <xf numFmtId="10" fontId="0" fillId="13" borderId="1" xfId="0" applyNumberFormat="1" applyFont="1" applyFill="1" applyBorder="1" applyAlignment="1"/>
    <xf numFmtId="49" fontId="5" fillId="13" borderId="1" xfId="0" applyNumberFormat="1" applyFont="1" applyFill="1" applyBorder="1" applyAlignment="1"/>
    <xf numFmtId="0" fontId="3" fillId="13" borderId="1" xfId="0" applyFont="1" applyFill="1" applyBorder="1" applyAlignment="1"/>
    <xf numFmtId="2" fontId="0" fillId="3" borderId="1" xfId="0" applyNumberFormat="1" applyFont="1" applyFill="1" applyBorder="1" applyAlignment="1"/>
    <xf numFmtId="2" fontId="5" fillId="3" borderId="1" xfId="0" applyNumberFormat="1" applyFont="1" applyFill="1" applyBorder="1" applyAlignment="1"/>
    <xf numFmtId="10" fontId="5" fillId="3" borderId="1" xfId="0" applyNumberFormat="1" applyFont="1" applyFill="1" applyBorder="1" applyAlignment="1"/>
    <xf numFmtId="0" fontId="5" fillId="12" borderId="1" xfId="0" applyFont="1" applyFill="1" applyBorder="1" applyAlignment="1">
      <alignment horizontal="right"/>
    </xf>
    <xf numFmtId="0" fontId="3" fillId="4" borderId="1" xfId="0" applyFont="1" applyFill="1" applyBorder="1" applyAlignment="1">
      <alignment horizontal="left"/>
    </xf>
    <xf numFmtId="0" fontId="3" fillId="4" borderId="1" xfId="0" applyFont="1" applyFill="1" applyBorder="1" applyAlignment="1">
      <alignment horizontal="right"/>
    </xf>
    <xf numFmtId="0" fontId="0" fillId="12" borderId="1" xfId="0" applyFont="1" applyFill="1" applyBorder="1" applyAlignment="1">
      <alignment horizontal="right"/>
    </xf>
    <xf numFmtId="0" fontId="0" fillId="14" borderId="1" xfId="0" applyFont="1" applyFill="1" applyBorder="1" applyAlignment="1"/>
    <xf numFmtId="0" fontId="0" fillId="0" borderId="1" xfId="0" applyFont="1" applyFill="1" applyBorder="1" applyAlignment="1">
      <alignment horizontal="right"/>
    </xf>
    <xf numFmtId="0" fontId="0" fillId="0" borderId="1" xfId="0" applyFont="1" applyFill="1" applyBorder="1" applyAlignment="1"/>
    <xf numFmtId="10" fontId="5" fillId="10" borderId="1" xfId="0" applyNumberFormat="1" applyFont="1" applyFill="1" applyBorder="1" applyAlignment="1"/>
    <xf numFmtId="0" fontId="3" fillId="10" borderId="1" xfId="0" applyFont="1" applyFill="1" applyBorder="1" applyAlignment="1">
      <alignment horizontal="right"/>
    </xf>
    <xf numFmtId="10" fontId="0" fillId="0" borderId="0" xfId="0" applyNumberFormat="1" applyFont="1" applyAlignment="1"/>
    <xf numFmtId="0" fontId="5" fillId="0"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C262"/>
  <sheetViews>
    <sheetView topLeftCell="AG1" workbookViewId="0">
      <pane ySplit="1" topLeftCell="A99" activePane="bottomLeft" state="frozen"/>
      <selection pane="bottomLeft" activeCell="AQ1" sqref="AQ1:AQ1048576"/>
    </sheetView>
  </sheetViews>
  <sheetFormatPr defaultColWidth="14.44140625" defaultRowHeight="13.2" x14ac:dyDescent="0.25"/>
  <cols>
    <col min="1" max="2" width="21.5546875" style="2" hidden="1" customWidth="1"/>
    <col min="3" max="5" width="21.5546875" style="2" customWidth="1"/>
    <col min="6" max="6" width="21.5546875" style="9" customWidth="1"/>
    <col min="7" max="8" width="21.5546875" style="2" customWidth="1"/>
    <col min="9" max="9" width="21.5546875" style="9" customWidth="1"/>
    <col min="10" max="11" width="21.5546875" style="2" customWidth="1"/>
    <col min="12" max="12" width="21.5546875" style="9" customWidth="1"/>
    <col min="13" max="14" width="21.5546875" style="2" customWidth="1"/>
    <col min="15" max="15" width="21.5546875" style="9" customWidth="1"/>
    <col min="16" max="17" width="21.5546875" style="2" customWidth="1"/>
    <col min="18" max="18" width="21.5546875" style="9" customWidth="1"/>
    <col min="19" max="23" width="21.5546875" style="2" customWidth="1"/>
    <col min="24" max="24" width="21.5546875" style="9" customWidth="1"/>
    <col min="25" max="28" width="21.5546875" style="2" customWidth="1"/>
    <col min="29" max="29" width="21.5546875" style="9" customWidth="1"/>
    <col min="30" max="30" width="21.5546875" style="2" customWidth="1"/>
    <col min="31" max="31" width="21.5546875" style="9" customWidth="1"/>
    <col min="32" max="32" width="21.5546875" style="2" customWidth="1"/>
    <col min="33" max="33" width="21.5546875" style="9" customWidth="1"/>
    <col min="34" max="35" width="21.5546875" style="2" customWidth="1"/>
    <col min="36" max="36" width="21.5546875" style="9" customWidth="1"/>
    <col min="37" max="38" width="21.5546875" style="2" customWidth="1"/>
    <col min="39" max="39" width="21.5546875" style="9" customWidth="1"/>
    <col min="40" max="41" width="21.5546875" style="2" customWidth="1"/>
    <col min="42" max="42" width="21.5546875" style="9" customWidth="1"/>
    <col min="43" max="45" width="21.5546875" style="2" customWidth="1"/>
    <col min="46" max="46" width="21.5546875" style="9" customWidth="1"/>
    <col min="47" max="50" width="21.5546875" style="2" customWidth="1"/>
    <col min="51" max="51" width="21.5546875" style="9" customWidth="1"/>
    <col min="52" max="52" width="21.5546875" style="2" customWidth="1"/>
    <col min="53" max="53" width="21.5546875" style="9" customWidth="1"/>
    <col min="54" max="54" width="21.5546875" style="2" customWidth="1"/>
    <col min="55" max="55" width="21.5546875" style="18" customWidth="1"/>
    <col min="56" max="58" width="21.5546875" style="2" customWidth="1"/>
    <col min="59" max="16384" width="14.44140625" style="2"/>
  </cols>
  <sheetData>
    <row r="1" spans="1:55" s="6" customFormat="1" ht="75" customHeight="1" x14ac:dyDescent="0.25">
      <c r="A1" s="5" t="s">
        <v>0</v>
      </c>
      <c r="B1" s="5" t="s">
        <v>1</v>
      </c>
      <c r="C1" s="5" t="s">
        <v>2</v>
      </c>
      <c r="D1" s="5" t="s">
        <v>3</v>
      </c>
      <c r="E1" s="5" t="s">
        <v>4</v>
      </c>
      <c r="F1" s="7" t="s">
        <v>3236</v>
      </c>
      <c r="G1" s="5" t="s">
        <v>5</v>
      </c>
      <c r="H1" s="5" t="s">
        <v>6</v>
      </c>
      <c r="I1" s="7" t="s">
        <v>3236</v>
      </c>
      <c r="J1" s="5" t="s">
        <v>7</v>
      </c>
      <c r="K1" s="5" t="s">
        <v>8</v>
      </c>
      <c r="L1" s="7" t="s">
        <v>3236</v>
      </c>
      <c r="M1" s="5" t="s">
        <v>9</v>
      </c>
      <c r="N1" s="5" t="s">
        <v>10</v>
      </c>
      <c r="O1" s="7" t="s">
        <v>3236</v>
      </c>
      <c r="P1" s="5" t="s">
        <v>11</v>
      </c>
      <c r="Q1" s="5" t="s">
        <v>12</v>
      </c>
      <c r="R1" s="7" t="s">
        <v>3236</v>
      </c>
      <c r="S1" s="5" t="s">
        <v>13</v>
      </c>
      <c r="T1" s="5" t="s">
        <v>14</v>
      </c>
      <c r="U1" s="5" t="s">
        <v>15</v>
      </c>
      <c r="V1" s="5" t="s">
        <v>16</v>
      </c>
      <c r="W1" s="5" t="s">
        <v>17</v>
      </c>
      <c r="X1" s="7" t="s">
        <v>3236</v>
      </c>
      <c r="Y1" s="5" t="s">
        <v>18</v>
      </c>
      <c r="Z1" s="5" t="s">
        <v>19</v>
      </c>
      <c r="AA1" s="5" t="s">
        <v>20</v>
      </c>
      <c r="AB1" s="5" t="s">
        <v>21</v>
      </c>
      <c r="AC1" s="7" t="s">
        <v>3236</v>
      </c>
      <c r="AD1" s="5" t="s">
        <v>22</v>
      </c>
      <c r="AE1" s="7" t="s">
        <v>3236</v>
      </c>
      <c r="AF1" s="5" t="s">
        <v>23</v>
      </c>
      <c r="AG1" s="7" t="s">
        <v>3236</v>
      </c>
      <c r="AH1" s="5" t="s">
        <v>24</v>
      </c>
      <c r="AI1" s="5" t="s">
        <v>25</v>
      </c>
      <c r="AJ1" s="7" t="s">
        <v>3236</v>
      </c>
      <c r="AK1" s="5" t="s">
        <v>26</v>
      </c>
      <c r="AL1" s="5" t="s">
        <v>27</v>
      </c>
      <c r="AM1" s="7" t="s">
        <v>3236</v>
      </c>
      <c r="AN1" s="5" t="s">
        <v>28</v>
      </c>
      <c r="AO1" s="5" t="s">
        <v>29</v>
      </c>
      <c r="AP1" s="7" t="s">
        <v>3236</v>
      </c>
      <c r="AQ1" s="5" t="s">
        <v>30</v>
      </c>
      <c r="AR1" s="5" t="s">
        <v>31</v>
      </c>
      <c r="AS1" s="5" t="s">
        <v>32</v>
      </c>
      <c r="AT1" s="7" t="s">
        <v>3236</v>
      </c>
      <c r="AU1" s="5" t="s">
        <v>33</v>
      </c>
      <c r="AV1" s="5" t="s">
        <v>34</v>
      </c>
      <c r="AW1" s="5" t="s">
        <v>35</v>
      </c>
      <c r="AX1" s="5" t="s">
        <v>36</v>
      </c>
      <c r="AY1" s="7" t="s">
        <v>3236</v>
      </c>
      <c r="AZ1" s="5" t="s">
        <v>37</v>
      </c>
      <c r="BA1" s="11" t="s">
        <v>3236</v>
      </c>
      <c r="BC1" s="19"/>
    </row>
    <row r="2" spans="1:55" ht="118.8" x14ac:dyDescent="0.25">
      <c r="A2" s="1">
        <v>44061.814303125</v>
      </c>
      <c r="B2" s="1" t="s">
        <v>38</v>
      </c>
      <c r="C2" s="1" t="s">
        <v>39</v>
      </c>
      <c r="D2" s="1">
        <v>2</v>
      </c>
      <c r="E2" s="1" t="s">
        <v>40</v>
      </c>
      <c r="F2" s="8" t="s">
        <v>3237</v>
      </c>
      <c r="G2" s="1" t="s">
        <v>41</v>
      </c>
      <c r="H2" s="1" t="s">
        <v>42</v>
      </c>
      <c r="I2" s="8" t="s">
        <v>3258</v>
      </c>
      <c r="M2" s="1" t="s">
        <v>43</v>
      </c>
      <c r="N2" s="1" t="s">
        <v>44</v>
      </c>
      <c r="O2" s="8" t="s">
        <v>3238</v>
      </c>
      <c r="P2" s="1" t="s">
        <v>45</v>
      </c>
      <c r="Q2" s="1" t="s">
        <v>46</v>
      </c>
      <c r="R2" s="8" t="s">
        <v>3256</v>
      </c>
      <c r="S2" s="1" t="s">
        <v>47</v>
      </c>
      <c r="T2" s="1" t="s">
        <v>48</v>
      </c>
      <c r="U2" s="1" t="s">
        <v>49</v>
      </c>
      <c r="V2" s="1">
        <v>4</v>
      </c>
      <c r="W2" s="1" t="s">
        <v>50</v>
      </c>
      <c r="X2" s="8"/>
      <c r="Y2" s="1" t="s">
        <v>51</v>
      </c>
      <c r="Z2" s="1" t="s">
        <v>52</v>
      </c>
      <c r="AA2" s="1" t="s">
        <v>53</v>
      </c>
      <c r="AB2" s="1" t="s">
        <v>54</v>
      </c>
      <c r="AC2" s="8" t="s">
        <v>3239</v>
      </c>
      <c r="AD2" s="1" t="s">
        <v>55</v>
      </c>
      <c r="AE2" s="8" t="s">
        <v>3265</v>
      </c>
      <c r="AF2" s="1" t="s">
        <v>56</v>
      </c>
      <c r="AG2" s="8" t="s">
        <v>3240</v>
      </c>
      <c r="AH2" s="1">
        <v>2</v>
      </c>
      <c r="AI2" s="1" t="s">
        <v>57</v>
      </c>
      <c r="AJ2" s="8" t="s">
        <v>3268</v>
      </c>
      <c r="AK2" s="1">
        <v>4</v>
      </c>
      <c r="AL2" s="1" t="s">
        <v>58</v>
      </c>
      <c r="AM2" s="8" t="s">
        <v>3249</v>
      </c>
      <c r="AN2" s="1">
        <v>3</v>
      </c>
      <c r="AO2" s="1" t="s">
        <v>59</v>
      </c>
      <c r="AP2" s="8" t="s">
        <v>3241</v>
      </c>
      <c r="AQ2" s="1">
        <v>3</v>
      </c>
      <c r="AR2" s="1" t="s">
        <v>60</v>
      </c>
      <c r="AS2" s="1" t="s">
        <v>61</v>
      </c>
      <c r="AT2" s="8" t="s">
        <v>3270</v>
      </c>
      <c r="AU2" s="1" t="s">
        <v>62</v>
      </c>
      <c r="AV2" s="1" t="s">
        <v>63</v>
      </c>
      <c r="AW2" s="1" t="s">
        <v>64</v>
      </c>
      <c r="AZ2" s="1" t="s">
        <v>65</v>
      </c>
      <c r="BC2" s="31"/>
    </row>
    <row r="3" spans="1:55" ht="66" x14ac:dyDescent="0.25">
      <c r="A3" s="1">
        <v>44061.817588020829</v>
      </c>
      <c r="B3" s="1" t="s">
        <v>38</v>
      </c>
      <c r="C3" s="1" t="s">
        <v>47</v>
      </c>
      <c r="D3" s="1">
        <v>3</v>
      </c>
      <c r="E3" s="1" t="s">
        <v>66</v>
      </c>
      <c r="F3" s="8" t="s">
        <v>3242</v>
      </c>
      <c r="G3" s="1" t="s">
        <v>41</v>
      </c>
      <c r="H3" s="1" t="s">
        <v>67</v>
      </c>
      <c r="I3" s="8" t="s">
        <v>3243</v>
      </c>
      <c r="M3" s="1" t="s">
        <v>43</v>
      </c>
      <c r="N3" s="1" t="s">
        <v>68</v>
      </c>
      <c r="O3" s="8" t="s">
        <v>3244</v>
      </c>
      <c r="P3" s="1" t="s">
        <v>45</v>
      </c>
      <c r="Q3" s="1" t="s">
        <v>69</v>
      </c>
      <c r="R3" s="8" t="s">
        <v>3245</v>
      </c>
      <c r="S3" s="1" t="s">
        <v>47</v>
      </c>
      <c r="T3" s="1" t="s">
        <v>49</v>
      </c>
      <c r="U3" s="1" t="s">
        <v>70</v>
      </c>
      <c r="V3" s="1">
        <v>3</v>
      </c>
      <c r="W3" s="1" t="s">
        <v>71</v>
      </c>
      <c r="X3" s="8"/>
      <c r="Y3" s="1" t="s">
        <v>72</v>
      </c>
      <c r="Z3" s="1" t="s">
        <v>73</v>
      </c>
      <c r="AA3" s="1" t="s">
        <v>53</v>
      </c>
      <c r="AB3" s="1" t="s">
        <v>74</v>
      </c>
      <c r="AC3" s="8" t="s">
        <v>4057</v>
      </c>
      <c r="AD3" s="1" t="s">
        <v>75</v>
      </c>
      <c r="AE3" s="8" t="s">
        <v>3246</v>
      </c>
      <c r="AF3" s="1" t="s">
        <v>76</v>
      </c>
      <c r="AG3" s="8" t="s">
        <v>3677</v>
      </c>
      <c r="AH3" s="1">
        <v>3</v>
      </c>
      <c r="AI3" s="1" t="s">
        <v>77</v>
      </c>
      <c r="AJ3" s="8" t="s">
        <v>3247</v>
      </c>
      <c r="AK3" s="1">
        <v>3</v>
      </c>
      <c r="AL3" s="1" t="s">
        <v>78</v>
      </c>
      <c r="AM3" s="8" t="s">
        <v>3248</v>
      </c>
      <c r="AN3" s="1">
        <v>3</v>
      </c>
      <c r="AO3" s="1" t="s">
        <v>79</v>
      </c>
      <c r="AP3" s="8" t="s">
        <v>3250</v>
      </c>
      <c r="AQ3" s="1">
        <v>3</v>
      </c>
      <c r="AR3" s="1" t="s">
        <v>80</v>
      </c>
      <c r="AS3" s="1" t="s">
        <v>81</v>
      </c>
      <c r="AT3" s="8" t="s">
        <v>3251</v>
      </c>
      <c r="AU3" s="1" t="s">
        <v>62</v>
      </c>
      <c r="AV3" s="1" t="s">
        <v>82</v>
      </c>
      <c r="AW3" s="1" t="s">
        <v>64</v>
      </c>
      <c r="AX3" s="1" t="s">
        <v>83</v>
      </c>
      <c r="AY3" s="8"/>
      <c r="AZ3" s="1" t="s">
        <v>65</v>
      </c>
    </row>
    <row r="4" spans="1:55" ht="105.6" x14ac:dyDescent="0.25">
      <c r="A4" s="1">
        <v>44061.868620659719</v>
      </c>
      <c r="B4" s="1" t="s">
        <v>38</v>
      </c>
      <c r="C4" s="1" t="s">
        <v>47</v>
      </c>
      <c r="D4" s="1">
        <v>2</v>
      </c>
      <c r="E4" s="1" t="s">
        <v>84</v>
      </c>
      <c r="F4" s="8" t="s">
        <v>3257</v>
      </c>
      <c r="G4" s="1" t="s">
        <v>41</v>
      </c>
      <c r="H4" s="1" t="s">
        <v>85</v>
      </c>
      <c r="I4" s="8" t="s">
        <v>3252</v>
      </c>
      <c r="M4" s="1" t="s">
        <v>43</v>
      </c>
      <c r="N4" s="1" t="s">
        <v>86</v>
      </c>
      <c r="O4" s="8" t="s">
        <v>3255</v>
      </c>
      <c r="P4" s="1" t="s">
        <v>87</v>
      </c>
      <c r="Q4" s="1" t="s">
        <v>88</v>
      </c>
      <c r="R4" s="8" t="s">
        <v>3253</v>
      </c>
      <c r="S4" s="1" t="s">
        <v>89</v>
      </c>
      <c r="T4" s="1" t="s">
        <v>48</v>
      </c>
      <c r="U4" s="1" t="s">
        <v>49</v>
      </c>
      <c r="V4" s="1">
        <v>2</v>
      </c>
      <c r="W4" s="1" t="s">
        <v>71</v>
      </c>
      <c r="X4" s="8"/>
      <c r="Y4" s="1" t="s">
        <v>90</v>
      </c>
      <c r="Z4" s="1" t="s">
        <v>91</v>
      </c>
      <c r="AA4" s="1" t="s">
        <v>53</v>
      </c>
      <c r="AB4" s="1" t="s">
        <v>92</v>
      </c>
      <c r="AC4" s="8" t="s">
        <v>3254</v>
      </c>
      <c r="AD4" s="1" t="s">
        <v>93</v>
      </c>
      <c r="AE4" s="8" t="s">
        <v>3265</v>
      </c>
      <c r="AF4" s="1" t="s">
        <v>94</v>
      </c>
      <c r="AG4" s="8" t="s">
        <v>3678</v>
      </c>
      <c r="AH4" s="1">
        <v>2</v>
      </c>
      <c r="AI4" s="1" t="s">
        <v>95</v>
      </c>
      <c r="AJ4" s="8" t="s">
        <v>3268</v>
      </c>
      <c r="AK4" s="1">
        <v>4</v>
      </c>
      <c r="AL4" s="1" t="s">
        <v>96</v>
      </c>
      <c r="AM4" s="8" t="s">
        <v>3260</v>
      </c>
      <c r="AN4" s="1">
        <v>4</v>
      </c>
      <c r="AO4" s="1" t="s">
        <v>97</v>
      </c>
      <c r="AP4" s="8" t="s">
        <v>3269</v>
      </c>
      <c r="AQ4" s="1">
        <v>3</v>
      </c>
      <c r="AR4" s="1" t="s">
        <v>60</v>
      </c>
      <c r="AS4" s="1" t="s">
        <v>98</v>
      </c>
      <c r="AT4" s="8" t="s">
        <v>3261</v>
      </c>
      <c r="AU4" s="1" t="s">
        <v>62</v>
      </c>
      <c r="AV4" s="1" t="s">
        <v>63</v>
      </c>
      <c r="AW4" s="1" t="s">
        <v>64</v>
      </c>
      <c r="AZ4" s="1" t="s">
        <v>65</v>
      </c>
    </row>
    <row r="5" spans="1:55" ht="118.8" x14ac:dyDescent="0.25">
      <c r="A5" s="1">
        <v>44061.870785231484</v>
      </c>
      <c r="B5" s="1" t="s">
        <v>38</v>
      </c>
      <c r="C5" s="1" t="s">
        <v>39</v>
      </c>
      <c r="D5" s="1">
        <v>2</v>
      </c>
      <c r="E5" s="1" t="s">
        <v>99</v>
      </c>
      <c r="F5" s="8" t="s">
        <v>3262</v>
      </c>
      <c r="G5" s="1" t="s">
        <v>41</v>
      </c>
      <c r="H5" s="1" t="s">
        <v>100</v>
      </c>
      <c r="I5" s="8" t="s">
        <v>3263</v>
      </c>
      <c r="M5" s="1" t="s">
        <v>101</v>
      </c>
      <c r="N5" s="1" t="s">
        <v>102</v>
      </c>
      <c r="O5" s="8" t="s">
        <v>3244</v>
      </c>
      <c r="P5" s="1" t="s">
        <v>45</v>
      </c>
      <c r="Q5" s="1" t="s">
        <v>103</v>
      </c>
      <c r="R5" s="8" t="s">
        <v>3239</v>
      </c>
      <c r="S5" s="1" t="s">
        <v>39</v>
      </c>
      <c r="T5" s="1" t="s">
        <v>49</v>
      </c>
      <c r="U5" s="1" t="s">
        <v>70</v>
      </c>
      <c r="V5" s="1">
        <v>3</v>
      </c>
      <c r="W5" s="1" t="s">
        <v>50</v>
      </c>
      <c r="X5" s="8"/>
      <c r="Y5" s="1" t="s">
        <v>51</v>
      </c>
      <c r="Z5" s="1" t="s">
        <v>73</v>
      </c>
      <c r="AA5" s="1" t="s">
        <v>104</v>
      </c>
      <c r="AB5" s="1" t="s">
        <v>105</v>
      </c>
      <c r="AC5" s="8" t="s">
        <v>3264</v>
      </c>
      <c r="AD5" s="1" t="s">
        <v>106</v>
      </c>
      <c r="AE5" s="8" t="s">
        <v>3266</v>
      </c>
      <c r="AF5" s="1" t="s">
        <v>107</v>
      </c>
      <c r="AG5" s="8" t="s">
        <v>3267</v>
      </c>
      <c r="AH5" s="1">
        <v>2</v>
      </c>
      <c r="AI5" s="1" t="s">
        <v>108</v>
      </c>
      <c r="AJ5" s="8" t="s">
        <v>3306</v>
      </c>
      <c r="AK5" s="1">
        <v>4</v>
      </c>
      <c r="AL5" s="12" t="s">
        <v>109</v>
      </c>
      <c r="AM5" s="8" t="s">
        <v>3305</v>
      </c>
      <c r="AN5" s="1">
        <v>3</v>
      </c>
      <c r="AO5" s="1" t="s">
        <v>110</v>
      </c>
      <c r="AP5" s="8" t="s">
        <v>3271</v>
      </c>
      <c r="AQ5" s="1">
        <v>4</v>
      </c>
      <c r="AR5" s="1" t="s">
        <v>80</v>
      </c>
      <c r="AS5" s="1" t="s">
        <v>111</v>
      </c>
      <c r="AT5" s="8" t="s">
        <v>3272</v>
      </c>
      <c r="AU5" s="1" t="s">
        <v>112</v>
      </c>
      <c r="AV5" s="1" t="s">
        <v>113</v>
      </c>
      <c r="AW5" s="1" t="s">
        <v>64</v>
      </c>
      <c r="AZ5" s="3" t="s">
        <v>114</v>
      </c>
      <c r="BA5" s="9" t="s">
        <v>3273</v>
      </c>
    </row>
    <row r="6" spans="1:55" ht="158.4" x14ac:dyDescent="0.25">
      <c r="A6" s="1">
        <v>44061.874548425927</v>
      </c>
      <c r="B6" s="1" t="s">
        <v>38</v>
      </c>
      <c r="C6" s="1" t="s">
        <v>115</v>
      </c>
      <c r="D6" s="1">
        <v>1</v>
      </c>
      <c r="E6" s="1" t="s">
        <v>116</v>
      </c>
      <c r="F6" s="8" t="s">
        <v>3274</v>
      </c>
      <c r="G6" s="1" t="s">
        <v>117</v>
      </c>
      <c r="H6" s="12" t="s">
        <v>118</v>
      </c>
      <c r="I6" s="8" t="s">
        <v>4058</v>
      </c>
      <c r="J6" s="1" t="s">
        <v>119</v>
      </c>
      <c r="K6" s="1" t="s">
        <v>120</v>
      </c>
      <c r="L6" s="8" t="s">
        <v>4059</v>
      </c>
      <c r="M6" s="1" t="s">
        <v>43</v>
      </c>
      <c r="N6" s="1" t="s">
        <v>121</v>
      </c>
      <c r="O6" s="8" t="s">
        <v>3244</v>
      </c>
      <c r="P6" s="1" t="s">
        <v>87</v>
      </c>
      <c r="Q6" s="1" t="s">
        <v>122</v>
      </c>
      <c r="R6" s="8" t="s">
        <v>3239</v>
      </c>
      <c r="S6" s="1" t="s">
        <v>89</v>
      </c>
      <c r="T6" s="1" t="s">
        <v>48</v>
      </c>
      <c r="U6" s="1" t="s">
        <v>49</v>
      </c>
      <c r="V6" s="1">
        <v>1</v>
      </c>
      <c r="W6" s="1" t="s">
        <v>123</v>
      </c>
      <c r="X6" s="8"/>
      <c r="Y6" s="1" t="s">
        <v>72</v>
      </c>
      <c r="Z6" s="1" t="s">
        <v>52</v>
      </c>
      <c r="AA6" s="1" t="s">
        <v>53</v>
      </c>
      <c r="AB6" s="1" t="s">
        <v>122</v>
      </c>
      <c r="AC6" s="8" t="s">
        <v>3746</v>
      </c>
      <c r="AD6" s="1" t="s">
        <v>124</v>
      </c>
      <c r="AE6" s="8" t="s">
        <v>3265</v>
      </c>
      <c r="AF6" s="1" t="s">
        <v>125</v>
      </c>
      <c r="AG6" s="8" t="s">
        <v>3308</v>
      </c>
      <c r="AH6" s="1">
        <v>3</v>
      </c>
      <c r="AI6" s="1" t="s">
        <v>126</v>
      </c>
      <c r="AJ6" s="8" t="s">
        <v>4060</v>
      </c>
      <c r="AK6" s="1">
        <v>4</v>
      </c>
      <c r="AL6" s="1" t="s">
        <v>127</v>
      </c>
      <c r="AM6" s="8" t="s">
        <v>3275</v>
      </c>
      <c r="AN6" s="1">
        <v>5</v>
      </c>
      <c r="AO6" s="1" t="s">
        <v>128</v>
      </c>
      <c r="AP6" s="8" t="s">
        <v>3276</v>
      </c>
      <c r="AQ6" s="1">
        <v>2</v>
      </c>
      <c r="AR6" s="1" t="s">
        <v>60</v>
      </c>
      <c r="AS6" s="1" t="s">
        <v>129</v>
      </c>
      <c r="AT6" s="8" t="s">
        <v>3302</v>
      </c>
      <c r="AU6" s="1" t="s">
        <v>112</v>
      </c>
      <c r="AV6" s="1" t="s">
        <v>63</v>
      </c>
      <c r="AW6" s="1" t="s">
        <v>64</v>
      </c>
      <c r="AZ6" s="1" t="s">
        <v>65</v>
      </c>
    </row>
    <row r="7" spans="1:55" ht="184.8" x14ac:dyDescent="0.25">
      <c r="A7" s="1">
        <v>44061.885004722222</v>
      </c>
      <c r="B7" s="1" t="s">
        <v>38</v>
      </c>
      <c r="C7" s="1" t="s">
        <v>47</v>
      </c>
      <c r="D7" s="1">
        <v>2</v>
      </c>
      <c r="E7" s="1" t="s">
        <v>130</v>
      </c>
      <c r="F7" s="8" t="s">
        <v>3278</v>
      </c>
      <c r="G7" s="1" t="s">
        <v>41</v>
      </c>
      <c r="H7" s="1" t="s">
        <v>131</v>
      </c>
      <c r="I7" s="8" t="s">
        <v>4062</v>
      </c>
      <c r="M7" s="1" t="s">
        <v>43</v>
      </c>
      <c r="N7" s="1" t="s">
        <v>132</v>
      </c>
      <c r="O7" s="8" t="s">
        <v>3279</v>
      </c>
      <c r="P7" s="1" t="s">
        <v>45</v>
      </c>
      <c r="Q7" s="1" t="s">
        <v>133</v>
      </c>
      <c r="R7" s="8" t="s">
        <v>3280</v>
      </c>
      <c r="S7" s="1" t="s">
        <v>47</v>
      </c>
      <c r="T7" s="1" t="s">
        <v>49</v>
      </c>
      <c r="U7" s="1" t="s">
        <v>70</v>
      </c>
      <c r="V7" s="1">
        <v>4</v>
      </c>
      <c r="W7" s="1" t="s">
        <v>134</v>
      </c>
      <c r="X7" s="8"/>
      <c r="Y7" s="1" t="s">
        <v>135</v>
      </c>
      <c r="Z7" s="1" t="s">
        <v>73</v>
      </c>
      <c r="AA7" s="1" t="s">
        <v>53</v>
      </c>
      <c r="AB7" s="1" t="s">
        <v>136</v>
      </c>
      <c r="AC7" s="8" t="s">
        <v>4061</v>
      </c>
      <c r="AD7" s="1" t="s">
        <v>137</v>
      </c>
      <c r="AE7" s="8" t="s">
        <v>3281</v>
      </c>
      <c r="AF7" s="1" t="s">
        <v>138</v>
      </c>
      <c r="AG7" s="8" t="s">
        <v>3309</v>
      </c>
      <c r="AH7" s="1">
        <v>2</v>
      </c>
      <c r="AI7" s="1" t="s">
        <v>139</v>
      </c>
      <c r="AJ7" s="8" t="s">
        <v>3282</v>
      </c>
      <c r="AK7" s="1">
        <v>4</v>
      </c>
      <c r="AL7" s="1" t="s">
        <v>139</v>
      </c>
      <c r="AM7" s="8" t="s">
        <v>3283</v>
      </c>
      <c r="AN7" s="1">
        <v>4</v>
      </c>
      <c r="AO7" s="1" t="s">
        <v>139</v>
      </c>
      <c r="AP7" s="8" t="s">
        <v>3283</v>
      </c>
      <c r="AQ7" s="1">
        <v>4</v>
      </c>
      <c r="AR7" s="1" t="s">
        <v>140</v>
      </c>
      <c r="AS7" s="1" t="s">
        <v>141</v>
      </c>
      <c r="AT7" s="8" t="s">
        <v>3284</v>
      </c>
      <c r="AU7" s="1" t="s">
        <v>62</v>
      </c>
      <c r="AV7" s="1" t="s">
        <v>142</v>
      </c>
      <c r="AW7" s="1" t="s">
        <v>64</v>
      </c>
      <c r="AZ7" s="1" t="s">
        <v>65</v>
      </c>
    </row>
    <row r="8" spans="1:55" ht="66" x14ac:dyDescent="0.25">
      <c r="A8" s="1">
        <v>44061.887594398147</v>
      </c>
      <c r="B8" s="1" t="s">
        <v>38</v>
      </c>
      <c r="C8" s="1" t="s">
        <v>143</v>
      </c>
      <c r="D8" s="1">
        <v>3</v>
      </c>
      <c r="E8" s="1" t="s">
        <v>144</v>
      </c>
      <c r="F8" s="8" t="s">
        <v>3285</v>
      </c>
      <c r="G8" s="1" t="s">
        <v>117</v>
      </c>
      <c r="H8" s="1" t="s">
        <v>145</v>
      </c>
      <c r="I8" s="8" t="s">
        <v>3286</v>
      </c>
      <c r="J8" s="1" t="s">
        <v>146</v>
      </c>
      <c r="K8" s="12" t="s">
        <v>147</v>
      </c>
      <c r="L8" s="8" t="s">
        <v>3288</v>
      </c>
      <c r="M8" s="1" t="s">
        <v>43</v>
      </c>
      <c r="N8" s="1" t="s">
        <v>148</v>
      </c>
      <c r="O8" s="8" t="s">
        <v>3287</v>
      </c>
      <c r="P8" s="1" t="s">
        <v>87</v>
      </c>
      <c r="Q8" s="1" t="s">
        <v>149</v>
      </c>
      <c r="R8" s="8" t="s">
        <v>3289</v>
      </c>
      <c r="S8" s="1" t="s">
        <v>115</v>
      </c>
      <c r="T8" s="1" t="s">
        <v>48</v>
      </c>
      <c r="U8" s="1" t="s">
        <v>48</v>
      </c>
      <c r="V8" s="1">
        <v>3</v>
      </c>
      <c r="W8" s="1" t="s">
        <v>150</v>
      </c>
      <c r="X8" s="8"/>
      <c r="Y8" s="1" t="s">
        <v>151</v>
      </c>
      <c r="Z8" s="1" t="s">
        <v>73</v>
      </c>
      <c r="AA8" s="1" t="s">
        <v>152</v>
      </c>
      <c r="AB8" s="1" t="s">
        <v>153</v>
      </c>
      <c r="AC8" s="8" t="s">
        <v>3746</v>
      </c>
      <c r="AD8" s="1" t="s">
        <v>154</v>
      </c>
      <c r="AE8" s="8" t="s">
        <v>3290</v>
      </c>
      <c r="AF8" s="1" t="s">
        <v>155</v>
      </c>
      <c r="AG8" s="8" t="s">
        <v>3679</v>
      </c>
      <c r="AH8" s="1">
        <v>4</v>
      </c>
      <c r="AI8" s="1" t="s">
        <v>156</v>
      </c>
      <c r="AJ8" s="8" t="s">
        <v>3310</v>
      </c>
      <c r="AK8" s="1">
        <v>4</v>
      </c>
      <c r="AL8" s="1" t="s">
        <v>157</v>
      </c>
      <c r="AM8" s="8" t="s">
        <v>3304</v>
      </c>
      <c r="AN8" s="1">
        <v>3</v>
      </c>
      <c r="AO8" s="1" t="s">
        <v>158</v>
      </c>
      <c r="AP8" s="8" t="s">
        <v>3303</v>
      </c>
      <c r="AQ8" s="1">
        <v>4</v>
      </c>
      <c r="AR8" s="1" t="s">
        <v>80</v>
      </c>
      <c r="AS8" s="1" t="s">
        <v>159</v>
      </c>
      <c r="AT8" s="8" t="s">
        <v>3293</v>
      </c>
      <c r="AU8" s="1" t="s">
        <v>112</v>
      </c>
      <c r="AV8" s="1" t="s">
        <v>160</v>
      </c>
      <c r="AW8" s="1" t="s">
        <v>64</v>
      </c>
      <c r="AX8" s="1" t="s">
        <v>161</v>
      </c>
      <c r="AY8" s="8"/>
      <c r="AZ8" s="3" t="s">
        <v>162</v>
      </c>
    </row>
    <row r="9" spans="1:55" ht="132" x14ac:dyDescent="0.25">
      <c r="A9" s="1">
        <v>44061.895545532403</v>
      </c>
      <c r="B9" s="1" t="s">
        <v>38</v>
      </c>
      <c r="C9" s="1" t="s">
        <v>47</v>
      </c>
      <c r="D9" s="1">
        <v>1</v>
      </c>
      <c r="E9" s="1" t="s">
        <v>163</v>
      </c>
      <c r="F9" s="8" t="s">
        <v>3298</v>
      </c>
      <c r="G9" s="1" t="s">
        <v>117</v>
      </c>
      <c r="H9" s="1" t="s">
        <v>164</v>
      </c>
      <c r="I9" s="8" t="s">
        <v>4065</v>
      </c>
      <c r="J9" s="1" t="s">
        <v>146</v>
      </c>
      <c r="K9" s="1" t="s">
        <v>165</v>
      </c>
      <c r="L9" s="8" t="s">
        <v>4064</v>
      </c>
      <c r="M9" s="1" t="s">
        <v>43</v>
      </c>
      <c r="N9" s="1" t="s">
        <v>166</v>
      </c>
      <c r="O9" s="8" t="s">
        <v>3295</v>
      </c>
      <c r="P9" s="1" t="s">
        <v>45</v>
      </c>
      <c r="Q9" s="1" t="s">
        <v>167</v>
      </c>
      <c r="R9" s="8" t="s">
        <v>3299</v>
      </c>
      <c r="S9" s="1" t="s">
        <v>47</v>
      </c>
      <c r="T9" s="1" t="s">
        <v>49</v>
      </c>
      <c r="U9" s="1" t="s">
        <v>70</v>
      </c>
      <c r="V9" s="1">
        <v>3</v>
      </c>
      <c r="W9" s="1" t="s">
        <v>168</v>
      </c>
      <c r="X9" s="8" t="s">
        <v>3296</v>
      </c>
      <c r="Y9" s="1" t="s">
        <v>169</v>
      </c>
      <c r="Z9" s="1" t="s">
        <v>73</v>
      </c>
      <c r="AA9" s="1" t="s">
        <v>53</v>
      </c>
      <c r="AB9" s="1" t="s">
        <v>170</v>
      </c>
      <c r="AC9" s="8" t="s">
        <v>3297</v>
      </c>
      <c r="AD9" s="1" t="s">
        <v>171</v>
      </c>
      <c r="AE9" s="8" t="s">
        <v>3300</v>
      </c>
      <c r="AF9" s="1" t="s">
        <v>172</v>
      </c>
      <c r="AG9" s="8" t="s">
        <v>2745</v>
      </c>
      <c r="AH9" s="1">
        <v>3</v>
      </c>
      <c r="AI9" s="1" t="s">
        <v>173</v>
      </c>
      <c r="AJ9" s="8" t="s">
        <v>3301</v>
      </c>
      <c r="AK9" s="1">
        <v>4</v>
      </c>
      <c r="AL9" s="1" t="s">
        <v>174</v>
      </c>
      <c r="AM9" s="8" t="s">
        <v>3302</v>
      </c>
      <c r="AN9" s="1">
        <v>4</v>
      </c>
      <c r="AO9" s="1" t="s">
        <v>175</v>
      </c>
      <c r="AP9" s="8" t="s">
        <v>4063</v>
      </c>
      <c r="AQ9" s="1" t="s">
        <v>3356</v>
      </c>
      <c r="AR9" s="1" t="s">
        <v>60</v>
      </c>
      <c r="AS9" s="1" t="s">
        <v>176</v>
      </c>
      <c r="AT9" s="8" t="s">
        <v>3311</v>
      </c>
      <c r="AU9" s="1" t="s">
        <v>112</v>
      </c>
      <c r="AV9" s="1" t="s">
        <v>177</v>
      </c>
      <c r="AW9" s="1" t="s">
        <v>178</v>
      </c>
      <c r="AX9" s="1" t="s">
        <v>179</v>
      </c>
      <c r="AY9" s="8"/>
      <c r="AZ9" s="1" t="s">
        <v>65</v>
      </c>
    </row>
    <row r="10" spans="1:55" ht="92.4" x14ac:dyDescent="0.25">
      <c r="A10" s="1">
        <v>44061.902199988428</v>
      </c>
      <c r="B10" s="1" t="s">
        <v>38</v>
      </c>
      <c r="C10" s="1" t="s">
        <v>39</v>
      </c>
      <c r="D10" s="1">
        <v>3</v>
      </c>
      <c r="E10" s="1" t="s">
        <v>180</v>
      </c>
      <c r="F10" s="8" t="s">
        <v>3312</v>
      </c>
      <c r="G10" s="1" t="s">
        <v>41</v>
      </c>
      <c r="H10" s="1" t="s">
        <v>181</v>
      </c>
      <c r="I10" s="8" t="s">
        <v>3313</v>
      </c>
      <c r="M10" s="1" t="s">
        <v>43</v>
      </c>
      <c r="N10" s="1" t="s">
        <v>182</v>
      </c>
      <c r="O10" s="8" t="s">
        <v>3314</v>
      </c>
      <c r="P10" s="1" t="s">
        <v>87</v>
      </c>
      <c r="Q10" s="1" t="s">
        <v>183</v>
      </c>
      <c r="R10" s="8" t="s">
        <v>3315</v>
      </c>
      <c r="S10" s="1" t="s">
        <v>47</v>
      </c>
      <c r="T10" s="1" t="s">
        <v>184</v>
      </c>
      <c r="U10" s="1" t="s">
        <v>48</v>
      </c>
      <c r="V10" s="1">
        <v>3</v>
      </c>
      <c r="W10" s="1" t="s">
        <v>123</v>
      </c>
      <c r="X10" s="8"/>
      <c r="Y10" s="1" t="s">
        <v>72</v>
      </c>
      <c r="Z10" s="1" t="s">
        <v>91</v>
      </c>
      <c r="AA10" s="1" t="s">
        <v>53</v>
      </c>
      <c r="AB10" s="1" t="s">
        <v>185</v>
      </c>
      <c r="AC10" s="8" t="s">
        <v>3244</v>
      </c>
      <c r="AD10" s="1" t="s">
        <v>186</v>
      </c>
      <c r="AE10" s="8" t="s">
        <v>3241</v>
      </c>
      <c r="AF10" s="1" t="s">
        <v>187</v>
      </c>
      <c r="AG10" s="8" t="s">
        <v>3317</v>
      </c>
      <c r="AH10" s="1">
        <v>3</v>
      </c>
      <c r="AI10" s="1" t="s">
        <v>188</v>
      </c>
      <c r="AJ10" s="8" t="s">
        <v>3240</v>
      </c>
      <c r="AK10" s="1">
        <v>3</v>
      </c>
      <c r="AL10" s="1" t="s">
        <v>189</v>
      </c>
      <c r="AM10" s="8" t="s">
        <v>3318</v>
      </c>
      <c r="AN10" s="1">
        <v>3</v>
      </c>
      <c r="AO10" s="1" t="s">
        <v>190</v>
      </c>
      <c r="AP10" s="8" t="s">
        <v>3241</v>
      </c>
      <c r="AQ10" s="1">
        <v>3</v>
      </c>
      <c r="AR10" s="1" t="s">
        <v>191</v>
      </c>
      <c r="AS10" s="1" t="s">
        <v>192</v>
      </c>
      <c r="AT10" s="8" t="s">
        <v>3241</v>
      </c>
      <c r="AU10" s="1" t="s">
        <v>193</v>
      </c>
      <c r="AV10" s="1" t="s">
        <v>160</v>
      </c>
      <c r="AW10" s="1" t="s">
        <v>194</v>
      </c>
      <c r="AZ10" s="1" t="s">
        <v>65</v>
      </c>
    </row>
    <row r="11" spans="1:55" ht="118.8" x14ac:dyDescent="0.25">
      <c r="A11" s="1">
        <v>44061.911704930557</v>
      </c>
      <c r="B11" s="1" t="s">
        <v>38</v>
      </c>
      <c r="C11" s="1" t="s">
        <v>39</v>
      </c>
      <c r="D11" s="1">
        <v>1</v>
      </c>
      <c r="E11" s="1" t="s">
        <v>195</v>
      </c>
      <c r="F11" s="8" t="s">
        <v>3319</v>
      </c>
      <c r="G11" s="1" t="s">
        <v>117</v>
      </c>
      <c r="H11" s="1" t="s">
        <v>196</v>
      </c>
      <c r="I11" s="8" t="s">
        <v>3320</v>
      </c>
      <c r="J11" s="1" t="s">
        <v>119</v>
      </c>
      <c r="K11" s="1" t="s">
        <v>197</v>
      </c>
      <c r="L11" s="8" t="s">
        <v>3321</v>
      </c>
      <c r="M11" s="1" t="s">
        <v>43</v>
      </c>
      <c r="N11" s="1" t="s">
        <v>198</v>
      </c>
      <c r="O11" s="8" t="s">
        <v>3259</v>
      </c>
      <c r="P11" s="1" t="s">
        <v>45</v>
      </c>
      <c r="Q11" s="1" t="s">
        <v>199</v>
      </c>
      <c r="R11" s="8" t="s">
        <v>3322</v>
      </c>
      <c r="S11" s="1" t="s">
        <v>47</v>
      </c>
      <c r="T11" s="1" t="s">
        <v>48</v>
      </c>
      <c r="U11" s="1" t="s">
        <v>49</v>
      </c>
      <c r="V11" s="1">
        <v>1</v>
      </c>
      <c r="W11" s="1" t="s">
        <v>50</v>
      </c>
      <c r="X11" s="8"/>
      <c r="Y11" s="1" t="s">
        <v>72</v>
      </c>
      <c r="Z11" s="1" t="s">
        <v>73</v>
      </c>
      <c r="AA11" s="1" t="s">
        <v>53</v>
      </c>
      <c r="AB11" s="1" t="s">
        <v>200</v>
      </c>
      <c r="AC11" s="8" t="s">
        <v>3323</v>
      </c>
      <c r="AD11" s="1" t="s">
        <v>201</v>
      </c>
      <c r="AE11" s="8" t="s">
        <v>3286</v>
      </c>
      <c r="AF11" s="1" t="s">
        <v>202</v>
      </c>
      <c r="AG11" s="8" t="s">
        <v>3680</v>
      </c>
      <c r="AH11" s="1">
        <v>3</v>
      </c>
      <c r="AI11" s="1" t="s">
        <v>203</v>
      </c>
      <c r="AJ11" s="8" t="s">
        <v>3302</v>
      </c>
      <c r="AK11" s="1">
        <v>3</v>
      </c>
      <c r="AL11" s="1" t="s">
        <v>204</v>
      </c>
      <c r="AM11" s="8" t="s">
        <v>3324</v>
      </c>
      <c r="AN11" s="1">
        <v>3</v>
      </c>
      <c r="AO11" s="1" t="s">
        <v>205</v>
      </c>
      <c r="AP11" s="8" t="s">
        <v>4066</v>
      </c>
      <c r="AQ11" s="1">
        <v>3</v>
      </c>
      <c r="AR11" s="1" t="s">
        <v>140</v>
      </c>
      <c r="AS11" s="1" t="s">
        <v>206</v>
      </c>
      <c r="AT11" s="8" t="s">
        <v>3325</v>
      </c>
      <c r="AU11" s="1" t="s">
        <v>62</v>
      </c>
      <c r="AV11" s="1" t="s">
        <v>207</v>
      </c>
      <c r="AW11" s="1" t="s">
        <v>208</v>
      </c>
      <c r="AZ11" s="1" t="s">
        <v>65</v>
      </c>
    </row>
    <row r="12" spans="1:55" ht="92.4" x14ac:dyDescent="0.25">
      <c r="A12" s="1">
        <v>44061.916768692128</v>
      </c>
      <c r="B12" s="1" t="s">
        <v>38</v>
      </c>
      <c r="C12" s="1" t="s">
        <v>209</v>
      </c>
      <c r="D12" s="1">
        <v>3</v>
      </c>
      <c r="E12" s="1" t="s">
        <v>210</v>
      </c>
      <c r="F12" s="8" t="s">
        <v>3326</v>
      </c>
      <c r="G12" s="1" t="s">
        <v>41</v>
      </c>
      <c r="H12" s="1" t="s">
        <v>211</v>
      </c>
      <c r="I12" s="8" t="s">
        <v>4067</v>
      </c>
      <c r="M12" s="1" t="s">
        <v>43</v>
      </c>
      <c r="N12" s="1" t="s">
        <v>212</v>
      </c>
      <c r="O12" s="8" t="s">
        <v>3328</v>
      </c>
      <c r="P12" s="1" t="s">
        <v>45</v>
      </c>
      <c r="Q12" s="1" t="s">
        <v>213</v>
      </c>
      <c r="R12" s="8" t="s">
        <v>3277</v>
      </c>
      <c r="S12" s="1" t="s">
        <v>39</v>
      </c>
      <c r="T12" s="1" t="s">
        <v>48</v>
      </c>
      <c r="U12" s="1" t="s">
        <v>70</v>
      </c>
      <c r="V12" s="1">
        <v>3</v>
      </c>
      <c r="W12" s="1" t="s">
        <v>123</v>
      </c>
      <c r="X12" s="8"/>
      <c r="Y12" s="1" t="s">
        <v>51</v>
      </c>
      <c r="Z12" s="1" t="s">
        <v>214</v>
      </c>
      <c r="AA12" s="1" t="s">
        <v>53</v>
      </c>
      <c r="AB12" s="1" t="s">
        <v>215</v>
      </c>
      <c r="AC12" s="8" t="s">
        <v>4068</v>
      </c>
      <c r="AD12" s="1" t="s">
        <v>216</v>
      </c>
      <c r="AE12" s="8" t="s">
        <v>3265</v>
      </c>
      <c r="AF12" s="1" t="s">
        <v>217</v>
      </c>
      <c r="AG12" s="8" t="s">
        <v>3292</v>
      </c>
      <c r="AH12" s="1">
        <v>3</v>
      </c>
      <c r="AI12" s="1" t="s">
        <v>218</v>
      </c>
      <c r="AJ12" s="8" t="s">
        <v>3292</v>
      </c>
      <c r="AK12" s="1">
        <v>3</v>
      </c>
      <c r="AL12" s="1" t="s">
        <v>219</v>
      </c>
      <c r="AM12" s="8" t="s">
        <v>3330</v>
      </c>
      <c r="AN12" s="1">
        <v>3</v>
      </c>
      <c r="AO12" s="1" t="s">
        <v>220</v>
      </c>
      <c r="AP12" s="8" t="s">
        <v>3241</v>
      </c>
      <c r="AQ12" s="1">
        <v>3</v>
      </c>
      <c r="AR12" s="1" t="s">
        <v>80</v>
      </c>
      <c r="AS12" s="1" t="s">
        <v>220</v>
      </c>
      <c r="AT12" s="8" t="s">
        <v>3241</v>
      </c>
      <c r="AU12" s="1" t="s">
        <v>112</v>
      </c>
      <c r="AV12" s="1" t="s">
        <v>221</v>
      </c>
      <c r="AW12" s="1" t="s">
        <v>64</v>
      </c>
      <c r="AX12" s="1" t="s">
        <v>222</v>
      </c>
      <c r="AY12" s="8"/>
      <c r="AZ12" s="1" t="s">
        <v>65</v>
      </c>
    </row>
    <row r="13" spans="1:55" ht="158.4" x14ac:dyDescent="0.25">
      <c r="A13" s="1">
        <v>44061.918312719907</v>
      </c>
      <c r="B13" s="1" t="s">
        <v>38</v>
      </c>
      <c r="C13" s="1" t="s">
        <v>143</v>
      </c>
      <c r="D13" s="1">
        <v>4</v>
      </c>
      <c r="E13" s="1" t="s">
        <v>223</v>
      </c>
      <c r="F13" s="8" t="s">
        <v>3331</v>
      </c>
      <c r="G13" s="1" t="s">
        <v>117</v>
      </c>
      <c r="H13" s="1" t="s">
        <v>224</v>
      </c>
      <c r="I13" s="8" t="s">
        <v>3327</v>
      </c>
      <c r="J13" s="1" t="s">
        <v>119</v>
      </c>
      <c r="K13" s="1" t="s">
        <v>225</v>
      </c>
      <c r="L13" s="8" t="s">
        <v>3332</v>
      </c>
      <c r="M13" s="1" t="s">
        <v>43</v>
      </c>
      <c r="N13" s="1" t="s">
        <v>226</v>
      </c>
      <c r="O13" s="8" t="s">
        <v>3244</v>
      </c>
      <c r="P13" s="1" t="s">
        <v>45</v>
      </c>
      <c r="Q13" s="1" t="s">
        <v>227</v>
      </c>
      <c r="R13" s="8" t="s">
        <v>3277</v>
      </c>
      <c r="S13" s="1" t="s">
        <v>47</v>
      </c>
      <c r="T13" s="1" t="s">
        <v>48</v>
      </c>
      <c r="U13" s="1" t="s">
        <v>49</v>
      </c>
      <c r="V13" s="1">
        <v>3</v>
      </c>
      <c r="W13" s="1" t="s">
        <v>228</v>
      </c>
      <c r="X13" s="8"/>
      <c r="Y13" s="1" t="s">
        <v>229</v>
      </c>
      <c r="Z13" s="1" t="s">
        <v>73</v>
      </c>
      <c r="AA13" s="1" t="s">
        <v>53</v>
      </c>
      <c r="AB13" s="1" t="s">
        <v>230</v>
      </c>
      <c r="AC13" s="8" t="s">
        <v>3244</v>
      </c>
      <c r="AD13" s="1" t="s">
        <v>231</v>
      </c>
      <c r="AE13" s="8" t="s">
        <v>3286</v>
      </c>
      <c r="AF13" s="1" t="s">
        <v>232</v>
      </c>
      <c r="AG13" s="8" t="s">
        <v>3635</v>
      </c>
      <c r="AH13" s="1">
        <v>3</v>
      </c>
      <c r="AI13" s="1" t="s">
        <v>233</v>
      </c>
      <c r="AJ13" s="8" t="s">
        <v>3292</v>
      </c>
      <c r="AK13" s="1">
        <v>5</v>
      </c>
      <c r="AL13" s="1" t="s">
        <v>234</v>
      </c>
      <c r="AM13" s="8" t="s">
        <v>3240</v>
      </c>
      <c r="AN13" s="1">
        <v>3</v>
      </c>
      <c r="AO13" s="1" t="s">
        <v>235</v>
      </c>
      <c r="AP13" s="8" t="s">
        <v>3302</v>
      </c>
      <c r="AQ13" s="1">
        <v>2</v>
      </c>
      <c r="AR13" s="1" t="s">
        <v>60</v>
      </c>
      <c r="AS13" s="1" t="s">
        <v>236</v>
      </c>
      <c r="AT13" s="8" t="s">
        <v>3333</v>
      </c>
      <c r="AU13" s="1" t="s">
        <v>112</v>
      </c>
      <c r="AV13" s="1" t="s">
        <v>237</v>
      </c>
      <c r="AW13" s="1" t="s">
        <v>64</v>
      </c>
      <c r="AZ13" s="1" t="s">
        <v>65</v>
      </c>
    </row>
    <row r="14" spans="1:55" ht="145.19999999999999" x14ac:dyDescent="0.25">
      <c r="A14" s="1">
        <v>44061.931499456019</v>
      </c>
      <c r="B14" s="1" t="s">
        <v>38</v>
      </c>
      <c r="C14" s="1" t="s">
        <v>39</v>
      </c>
      <c r="D14" s="1">
        <v>1</v>
      </c>
      <c r="E14" s="1" t="s">
        <v>238</v>
      </c>
      <c r="F14" s="8" t="s">
        <v>3334</v>
      </c>
      <c r="G14" s="1" t="s">
        <v>117</v>
      </c>
      <c r="H14" s="1" t="s">
        <v>239</v>
      </c>
      <c r="I14" s="8" t="s">
        <v>3277</v>
      </c>
      <c r="J14" s="1" t="s">
        <v>146</v>
      </c>
      <c r="K14" s="1" t="s">
        <v>240</v>
      </c>
      <c r="L14" s="8" t="s">
        <v>3337</v>
      </c>
      <c r="M14" s="1" t="s">
        <v>43</v>
      </c>
      <c r="N14" s="1" t="s">
        <v>241</v>
      </c>
      <c r="O14" s="8" t="s">
        <v>3287</v>
      </c>
      <c r="P14" s="1" t="s">
        <v>45</v>
      </c>
      <c r="Q14" s="1" t="s">
        <v>242</v>
      </c>
      <c r="R14" s="8" t="s">
        <v>3335</v>
      </c>
      <c r="S14" s="1" t="s">
        <v>47</v>
      </c>
      <c r="T14" s="1" t="s">
        <v>48</v>
      </c>
      <c r="U14" s="1" t="s">
        <v>48</v>
      </c>
      <c r="V14" s="1">
        <v>1</v>
      </c>
      <c r="W14" s="1" t="s">
        <v>243</v>
      </c>
      <c r="X14" s="8"/>
      <c r="Y14" s="1" t="s">
        <v>51</v>
      </c>
      <c r="Z14" s="1" t="s">
        <v>52</v>
      </c>
      <c r="AA14" s="1" t="s">
        <v>53</v>
      </c>
      <c r="AB14" s="1" t="s">
        <v>244</v>
      </c>
      <c r="AC14" s="8" t="s">
        <v>4069</v>
      </c>
      <c r="AD14" s="1" t="s">
        <v>245</v>
      </c>
      <c r="AE14" s="8" t="s">
        <v>3336</v>
      </c>
      <c r="AF14" s="1" t="s">
        <v>246</v>
      </c>
      <c r="AG14" s="8" t="s">
        <v>3681</v>
      </c>
      <c r="AH14" s="1">
        <v>2</v>
      </c>
      <c r="AI14" s="1" t="s">
        <v>247</v>
      </c>
      <c r="AJ14" s="8" t="s">
        <v>3338</v>
      </c>
      <c r="AK14" s="1">
        <v>3</v>
      </c>
      <c r="AL14" s="1" t="s">
        <v>248</v>
      </c>
      <c r="AM14" s="8" t="s">
        <v>3339</v>
      </c>
      <c r="AN14" s="1">
        <v>3</v>
      </c>
      <c r="AO14" s="1" t="s">
        <v>249</v>
      </c>
      <c r="AP14" s="8" t="s">
        <v>3238</v>
      </c>
      <c r="AQ14" s="1">
        <v>3</v>
      </c>
      <c r="AR14" s="1" t="s">
        <v>60</v>
      </c>
      <c r="AS14" s="1" t="s">
        <v>250</v>
      </c>
      <c r="AT14" s="8" t="s">
        <v>3340</v>
      </c>
      <c r="AU14" s="1" t="s">
        <v>112</v>
      </c>
      <c r="AV14" s="1" t="s">
        <v>160</v>
      </c>
      <c r="AW14" s="1" t="s">
        <v>64</v>
      </c>
      <c r="AZ14" s="1" t="s">
        <v>65</v>
      </c>
    </row>
    <row r="15" spans="1:55" ht="211.2" x14ac:dyDescent="0.25">
      <c r="A15" s="1">
        <v>44061.931544479172</v>
      </c>
      <c r="B15" s="1" t="s">
        <v>38</v>
      </c>
      <c r="C15" s="1" t="s">
        <v>39</v>
      </c>
      <c r="D15" s="1">
        <v>1</v>
      </c>
      <c r="E15" s="1" t="s">
        <v>251</v>
      </c>
      <c r="F15" s="8" t="s">
        <v>3459</v>
      </c>
      <c r="G15" s="1" t="s">
        <v>117</v>
      </c>
      <c r="H15" s="1" t="s">
        <v>252</v>
      </c>
      <c r="I15" s="8" t="s">
        <v>3343</v>
      </c>
      <c r="J15" s="1" t="s">
        <v>119</v>
      </c>
      <c r="K15" s="1" t="s">
        <v>253</v>
      </c>
      <c r="L15" s="8" t="s">
        <v>3341</v>
      </c>
      <c r="M15" s="1" t="s">
        <v>43</v>
      </c>
      <c r="N15" s="1" t="s">
        <v>254</v>
      </c>
      <c r="O15" s="8" t="s">
        <v>3342</v>
      </c>
      <c r="P15" s="1" t="s">
        <v>45</v>
      </c>
      <c r="Q15" s="1" t="s">
        <v>255</v>
      </c>
      <c r="R15" s="8" t="s">
        <v>3344</v>
      </c>
      <c r="S15" s="1" t="s">
        <v>47</v>
      </c>
      <c r="T15" s="1" t="s">
        <v>48</v>
      </c>
      <c r="U15" s="1" t="s">
        <v>49</v>
      </c>
      <c r="V15" s="1">
        <v>4</v>
      </c>
      <c r="W15" s="1" t="s">
        <v>256</v>
      </c>
      <c r="X15" s="8"/>
      <c r="Y15" s="1" t="s">
        <v>229</v>
      </c>
      <c r="Z15" s="1" t="s">
        <v>257</v>
      </c>
      <c r="AA15" s="1" t="s">
        <v>258</v>
      </c>
      <c r="AB15" s="1" t="s">
        <v>259</v>
      </c>
      <c r="AC15" s="8" t="s">
        <v>3345</v>
      </c>
      <c r="AD15" s="1" t="s">
        <v>260</v>
      </c>
      <c r="AE15" s="8" t="s">
        <v>3265</v>
      </c>
      <c r="AF15" s="1" t="s">
        <v>261</v>
      </c>
      <c r="AG15" s="8" t="s">
        <v>2745</v>
      </c>
      <c r="AH15" s="1">
        <v>3</v>
      </c>
      <c r="AI15" s="1" t="s">
        <v>262</v>
      </c>
      <c r="AJ15" s="8" t="s">
        <v>3346</v>
      </c>
      <c r="AK15" s="1">
        <v>4</v>
      </c>
      <c r="AL15" s="1" t="s">
        <v>263</v>
      </c>
      <c r="AM15" s="8" t="s">
        <v>3241</v>
      </c>
      <c r="AN15" s="1">
        <v>4</v>
      </c>
      <c r="AO15" s="1" t="s">
        <v>264</v>
      </c>
      <c r="AP15" s="8" t="s">
        <v>3347</v>
      </c>
      <c r="AQ15" s="1">
        <v>4</v>
      </c>
      <c r="AR15" s="1" t="s">
        <v>60</v>
      </c>
      <c r="AS15" s="1" t="s">
        <v>265</v>
      </c>
      <c r="AT15" s="8" t="s">
        <v>3348</v>
      </c>
      <c r="AU15" s="1" t="s">
        <v>112</v>
      </c>
      <c r="AV15" s="1" t="s">
        <v>63</v>
      </c>
      <c r="AW15" s="1" t="s">
        <v>64</v>
      </c>
      <c r="AX15" s="12" t="s">
        <v>266</v>
      </c>
      <c r="AY15" s="8" t="s">
        <v>3349</v>
      </c>
      <c r="AZ15" s="1" t="s">
        <v>65</v>
      </c>
    </row>
    <row r="16" spans="1:55" ht="198" x14ac:dyDescent="0.25">
      <c r="A16" s="1">
        <v>44061.934849444442</v>
      </c>
      <c r="B16" s="1" t="s">
        <v>38</v>
      </c>
      <c r="C16" s="1" t="s">
        <v>47</v>
      </c>
      <c r="D16" s="1">
        <v>1</v>
      </c>
      <c r="E16" s="1" t="s">
        <v>267</v>
      </c>
      <c r="F16" s="8" t="s">
        <v>3323</v>
      </c>
      <c r="G16" s="1" t="s">
        <v>41</v>
      </c>
      <c r="H16" s="1" t="s">
        <v>268</v>
      </c>
      <c r="I16" s="8" t="s">
        <v>4070</v>
      </c>
      <c r="M16" s="1" t="s">
        <v>43</v>
      </c>
      <c r="N16" s="1" t="s">
        <v>269</v>
      </c>
      <c r="O16" s="8" t="s">
        <v>3350</v>
      </c>
      <c r="P16" s="1" t="s">
        <v>45</v>
      </c>
      <c r="Q16" s="1" t="s">
        <v>270</v>
      </c>
      <c r="R16" s="8" t="s">
        <v>3351</v>
      </c>
      <c r="S16" s="1" t="s">
        <v>47</v>
      </c>
      <c r="T16" s="1" t="s">
        <v>49</v>
      </c>
      <c r="U16" s="1" t="s">
        <v>49</v>
      </c>
      <c r="V16" s="1">
        <v>4</v>
      </c>
      <c r="W16" s="1" t="s">
        <v>271</v>
      </c>
      <c r="X16" s="8" t="s">
        <v>3644</v>
      </c>
      <c r="Y16" s="1" t="s">
        <v>272</v>
      </c>
      <c r="Z16" s="1" t="s">
        <v>73</v>
      </c>
      <c r="AA16" s="1" t="s">
        <v>53</v>
      </c>
      <c r="AB16" s="1" t="s">
        <v>273</v>
      </c>
      <c r="AC16" s="8" t="s">
        <v>3323</v>
      </c>
      <c r="AD16" s="1" t="s">
        <v>274</v>
      </c>
      <c r="AE16" s="8" t="s">
        <v>3353</v>
      </c>
      <c r="AF16" s="1" t="s">
        <v>275</v>
      </c>
      <c r="AG16" s="8" t="s">
        <v>3354</v>
      </c>
      <c r="AH16" s="1">
        <v>3</v>
      </c>
      <c r="AI16" s="1" t="s">
        <v>276</v>
      </c>
      <c r="AJ16" s="8" t="s">
        <v>3357</v>
      </c>
      <c r="AK16" s="1" t="s">
        <v>3356</v>
      </c>
      <c r="AL16" s="1" t="s">
        <v>277</v>
      </c>
      <c r="AM16" s="8" t="s">
        <v>3358</v>
      </c>
      <c r="AN16" s="1">
        <v>4</v>
      </c>
      <c r="AO16" s="1" t="s">
        <v>278</v>
      </c>
      <c r="AP16" s="8" t="s">
        <v>3359</v>
      </c>
      <c r="AQ16" s="1">
        <v>4</v>
      </c>
      <c r="AR16" s="1" t="s">
        <v>60</v>
      </c>
      <c r="AS16" s="1" t="s">
        <v>279</v>
      </c>
      <c r="AT16" s="8" t="s">
        <v>3360</v>
      </c>
      <c r="AU16" s="1" t="s">
        <v>112</v>
      </c>
      <c r="AV16" s="1" t="s">
        <v>63</v>
      </c>
      <c r="AW16" s="1" t="s">
        <v>280</v>
      </c>
      <c r="AX16" s="1" t="s">
        <v>281</v>
      </c>
      <c r="AY16" s="8"/>
      <c r="AZ16" s="1" t="s">
        <v>65</v>
      </c>
    </row>
    <row r="17" spans="1:52" ht="211.2" x14ac:dyDescent="0.25">
      <c r="A17" s="1">
        <v>44061.935411643513</v>
      </c>
      <c r="B17" s="1" t="s">
        <v>38</v>
      </c>
      <c r="C17" s="1" t="s">
        <v>39</v>
      </c>
      <c r="D17" s="1">
        <v>1</v>
      </c>
      <c r="E17" s="1" t="s">
        <v>282</v>
      </c>
      <c r="F17" s="8" t="s">
        <v>3361</v>
      </c>
      <c r="G17" s="1" t="s">
        <v>41</v>
      </c>
      <c r="H17" s="1" t="s">
        <v>283</v>
      </c>
      <c r="I17" s="8" t="s">
        <v>3333</v>
      </c>
      <c r="M17" s="1" t="s">
        <v>43</v>
      </c>
      <c r="N17" s="1" t="s">
        <v>284</v>
      </c>
      <c r="O17" s="8" t="s">
        <v>3244</v>
      </c>
      <c r="P17" s="1" t="s">
        <v>45</v>
      </c>
      <c r="Q17" s="1" t="s">
        <v>285</v>
      </c>
      <c r="R17" s="8" t="s">
        <v>3239</v>
      </c>
      <c r="S17" s="1" t="s">
        <v>47</v>
      </c>
      <c r="T17" s="1" t="s">
        <v>48</v>
      </c>
      <c r="U17" s="1" t="s">
        <v>49</v>
      </c>
      <c r="V17" s="1">
        <v>3</v>
      </c>
      <c r="W17" s="1" t="s">
        <v>256</v>
      </c>
      <c r="X17" s="8"/>
      <c r="Y17" s="1" t="s">
        <v>151</v>
      </c>
      <c r="Z17" s="1" t="s">
        <v>73</v>
      </c>
      <c r="AA17" s="1" t="s">
        <v>53</v>
      </c>
      <c r="AB17" s="1" t="s">
        <v>286</v>
      </c>
      <c r="AC17" s="8" t="s">
        <v>3253</v>
      </c>
      <c r="AD17" s="1" t="s">
        <v>287</v>
      </c>
      <c r="AE17" s="8" t="s">
        <v>3362</v>
      </c>
      <c r="AF17" s="1" t="s">
        <v>288</v>
      </c>
      <c r="AG17" s="8" t="s">
        <v>3682</v>
      </c>
      <c r="AH17" s="1">
        <v>3</v>
      </c>
      <c r="AI17" s="1" t="s">
        <v>289</v>
      </c>
      <c r="AJ17" s="8" t="s">
        <v>3346</v>
      </c>
      <c r="AK17" s="1">
        <v>4</v>
      </c>
      <c r="AL17" s="1" t="s">
        <v>290</v>
      </c>
      <c r="AM17" s="8" t="s">
        <v>3240</v>
      </c>
      <c r="AN17" s="1">
        <v>3</v>
      </c>
      <c r="AO17" s="1" t="s">
        <v>291</v>
      </c>
      <c r="AP17" s="8" t="s">
        <v>3363</v>
      </c>
      <c r="AQ17" s="1">
        <v>4</v>
      </c>
      <c r="AR17" s="1" t="s">
        <v>80</v>
      </c>
      <c r="AS17" s="1" t="s">
        <v>292</v>
      </c>
      <c r="AT17" s="8" t="s">
        <v>3293</v>
      </c>
      <c r="AU17" s="1" t="s">
        <v>62</v>
      </c>
      <c r="AV17" s="1" t="s">
        <v>82</v>
      </c>
      <c r="AW17" s="1" t="s">
        <v>64</v>
      </c>
      <c r="AZ17" s="1" t="s">
        <v>65</v>
      </c>
    </row>
    <row r="18" spans="1:52" ht="250.8" x14ac:dyDescent="0.25">
      <c r="A18" s="1">
        <v>44061.941486608797</v>
      </c>
      <c r="B18" s="1" t="s">
        <v>38</v>
      </c>
      <c r="C18" s="1" t="s">
        <v>209</v>
      </c>
      <c r="D18" s="1">
        <v>2</v>
      </c>
      <c r="E18" s="1" t="s">
        <v>293</v>
      </c>
      <c r="F18" s="8" t="s">
        <v>3424</v>
      </c>
      <c r="G18" s="1" t="s">
        <v>117</v>
      </c>
      <c r="H18" s="1" t="s">
        <v>294</v>
      </c>
      <c r="I18" s="8" t="s">
        <v>3323</v>
      </c>
      <c r="J18" s="1" t="s">
        <v>119</v>
      </c>
      <c r="K18" s="1" t="s">
        <v>295</v>
      </c>
      <c r="L18" s="8" t="s">
        <v>3364</v>
      </c>
      <c r="M18" s="1" t="s">
        <v>43</v>
      </c>
      <c r="N18" s="1" t="s">
        <v>296</v>
      </c>
      <c r="O18" s="8" t="s">
        <v>3244</v>
      </c>
      <c r="P18" s="1" t="s">
        <v>87</v>
      </c>
      <c r="Q18" s="1" t="s">
        <v>297</v>
      </c>
      <c r="R18" s="8" t="s">
        <v>3286</v>
      </c>
      <c r="S18" s="1" t="s">
        <v>47</v>
      </c>
      <c r="T18" s="1" t="s">
        <v>48</v>
      </c>
      <c r="U18" s="1" t="s">
        <v>49</v>
      </c>
      <c r="V18" s="1">
        <v>3</v>
      </c>
      <c r="W18" s="1" t="s">
        <v>298</v>
      </c>
      <c r="X18" s="8"/>
      <c r="Y18" s="1" t="s">
        <v>151</v>
      </c>
      <c r="Z18" s="1" t="s">
        <v>214</v>
      </c>
      <c r="AA18" s="1" t="s">
        <v>53</v>
      </c>
      <c r="AB18" s="1" t="s">
        <v>299</v>
      </c>
      <c r="AC18" s="8" t="s">
        <v>3365</v>
      </c>
      <c r="AD18" s="1" t="s">
        <v>300</v>
      </c>
      <c r="AE18" s="8" t="s">
        <v>3286</v>
      </c>
      <c r="AF18" s="1" t="s">
        <v>301</v>
      </c>
      <c r="AG18" s="8" t="s">
        <v>3292</v>
      </c>
      <c r="AH18" s="1">
        <v>3</v>
      </c>
      <c r="AI18" s="1" t="s">
        <v>302</v>
      </c>
      <c r="AJ18" s="8" t="s">
        <v>3366</v>
      </c>
      <c r="AK18" s="1">
        <v>3</v>
      </c>
      <c r="AL18" s="1" t="s">
        <v>303</v>
      </c>
      <c r="AM18" s="8" t="s">
        <v>3346</v>
      </c>
      <c r="AN18" s="1">
        <v>4</v>
      </c>
      <c r="AO18" s="1" t="s">
        <v>304</v>
      </c>
      <c r="AP18" s="8" t="s">
        <v>3346</v>
      </c>
      <c r="AQ18" s="1">
        <v>4</v>
      </c>
      <c r="AR18" s="1" t="s">
        <v>80</v>
      </c>
      <c r="AS18" s="1" t="s">
        <v>305</v>
      </c>
      <c r="AT18" s="8" t="s">
        <v>3367</v>
      </c>
      <c r="AU18" s="1" t="s">
        <v>112</v>
      </c>
      <c r="AV18" s="1" t="s">
        <v>160</v>
      </c>
      <c r="AW18" s="1" t="s">
        <v>306</v>
      </c>
      <c r="AX18" s="1" t="s">
        <v>307</v>
      </c>
      <c r="AY18" s="8"/>
      <c r="AZ18" s="1" t="s">
        <v>65</v>
      </c>
    </row>
    <row r="19" spans="1:52" ht="264" x14ac:dyDescent="0.25">
      <c r="A19" s="1">
        <v>44061.945731377316</v>
      </c>
      <c r="B19" s="1" t="s">
        <v>38</v>
      </c>
      <c r="C19" s="1" t="s">
        <v>143</v>
      </c>
      <c r="D19" s="1">
        <v>1</v>
      </c>
      <c r="E19" s="12" t="s">
        <v>308</v>
      </c>
      <c r="F19" s="8" t="s">
        <v>4074</v>
      </c>
      <c r="G19" s="1" t="s">
        <v>117</v>
      </c>
      <c r="H19" s="1" t="s">
        <v>309</v>
      </c>
      <c r="I19" s="8" t="s">
        <v>4073</v>
      </c>
      <c r="J19" s="1" t="s">
        <v>119</v>
      </c>
      <c r="K19" s="1" t="s">
        <v>310</v>
      </c>
      <c r="L19" s="8" t="s">
        <v>3368</v>
      </c>
      <c r="M19" s="1" t="s">
        <v>43</v>
      </c>
      <c r="N19" s="1" t="s">
        <v>311</v>
      </c>
      <c r="O19" s="8" t="s">
        <v>3369</v>
      </c>
      <c r="P19" s="1" t="s">
        <v>87</v>
      </c>
      <c r="Q19" s="1" t="s">
        <v>312</v>
      </c>
      <c r="R19" s="8" t="s">
        <v>3286</v>
      </c>
      <c r="S19" s="1" t="s">
        <v>89</v>
      </c>
      <c r="T19" s="1" t="s">
        <v>48</v>
      </c>
      <c r="U19" s="1" t="s">
        <v>49</v>
      </c>
      <c r="V19" s="1">
        <v>2</v>
      </c>
      <c r="W19" s="1" t="s">
        <v>123</v>
      </c>
      <c r="X19" s="8"/>
      <c r="Y19" s="1" t="s">
        <v>72</v>
      </c>
      <c r="Z19" s="1" t="s">
        <v>73</v>
      </c>
      <c r="AA19" s="1" t="s">
        <v>53</v>
      </c>
      <c r="AB19" s="1" t="s">
        <v>313</v>
      </c>
      <c r="AC19" s="8" t="s">
        <v>3286</v>
      </c>
      <c r="AD19" s="1" t="s">
        <v>314</v>
      </c>
      <c r="AE19" s="8" t="s">
        <v>3286</v>
      </c>
      <c r="AF19" s="1" t="s">
        <v>315</v>
      </c>
      <c r="AG19" s="8" t="s">
        <v>3683</v>
      </c>
      <c r="AH19" s="1">
        <v>2</v>
      </c>
      <c r="AI19" s="1" t="s">
        <v>316</v>
      </c>
      <c r="AJ19" s="8" t="s">
        <v>4072</v>
      </c>
      <c r="AK19" s="1">
        <v>3</v>
      </c>
      <c r="AL19" s="1" t="s">
        <v>317</v>
      </c>
      <c r="AM19" s="8" t="s">
        <v>3247</v>
      </c>
      <c r="AN19" s="1">
        <v>3</v>
      </c>
      <c r="AO19" s="1" t="s">
        <v>318</v>
      </c>
      <c r="AP19" s="8" t="s">
        <v>3370</v>
      </c>
      <c r="AQ19" s="1">
        <v>4</v>
      </c>
      <c r="AR19" s="1" t="s">
        <v>80</v>
      </c>
      <c r="AS19" s="1" t="s">
        <v>319</v>
      </c>
      <c r="AT19" s="8" t="s">
        <v>4071</v>
      </c>
      <c r="AU19" s="1" t="s">
        <v>62</v>
      </c>
      <c r="AV19" s="1" t="s">
        <v>63</v>
      </c>
      <c r="AW19" s="1" t="s">
        <v>64</v>
      </c>
      <c r="AZ19" s="1" t="s">
        <v>65</v>
      </c>
    </row>
    <row r="20" spans="1:52" ht="145.19999999999999" x14ac:dyDescent="0.25">
      <c r="A20" s="1">
        <v>44061.947868263887</v>
      </c>
      <c r="B20" s="1" t="s">
        <v>38</v>
      </c>
      <c r="C20" s="1" t="s">
        <v>209</v>
      </c>
      <c r="D20" s="1">
        <v>3</v>
      </c>
      <c r="E20" s="1" t="s">
        <v>320</v>
      </c>
      <c r="F20" s="8" t="s">
        <v>3371</v>
      </c>
      <c r="G20" s="1" t="s">
        <v>41</v>
      </c>
      <c r="H20" s="1" t="s">
        <v>321</v>
      </c>
      <c r="I20" s="8" t="s">
        <v>4075</v>
      </c>
      <c r="M20" s="1" t="s">
        <v>43</v>
      </c>
      <c r="N20" s="1" t="s">
        <v>322</v>
      </c>
      <c r="O20" s="8" t="s">
        <v>3373</v>
      </c>
      <c r="P20" s="1" t="s">
        <v>87</v>
      </c>
      <c r="Q20" s="1" t="s">
        <v>323</v>
      </c>
      <c r="R20" s="8"/>
      <c r="S20" s="1" t="s">
        <v>89</v>
      </c>
      <c r="T20" s="1" t="s">
        <v>48</v>
      </c>
      <c r="U20" s="1" t="s">
        <v>49</v>
      </c>
      <c r="V20" s="1">
        <v>4</v>
      </c>
      <c r="W20" s="1" t="s">
        <v>243</v>
      </c>
      <c r="X20" s="8"/>
      <c r="Y20" s="1" t="s">
        <v>324</v>
      </c>
      <c r="Z20" s="1" t="s">
        <v>73</v>
      </c>
      <c r="AA20" s="1" t="s">
        <v>53</v>
      </c>
      <c r="AB20" s="1" t="s">
        <v>325</v>
      </c>
      <c r="AC20" s="8" t="s">
        <v>3300</v>
      </c>
      <c r="AD20" s="1" t="s">
        <v>326</v>
      </c>
      <c r="AE20" s="8" t="s">
        <v>6052</v>
      </c>
      <c r="AF20" s="1" t="s">
        <v>327</v>
      </c>
      <c r="AG20" s="8" t="s">
        <v>3612</v>
      </c>
      <c r="AH20" s="1">
        <v>4</v>
      </c>
      <c r="AI20" s="1" t="s">
        <v>328</v>
      </c>
      <c r="AJ20" s="8" t="s">
        <v>3355</v>
      </c>
      <c r="AK20" s="1">
        <v>5</v>
      </c>
      <c r="AL20" s="1" t="s">
        <v>328</v>
      </c>
      <c r="AM20" s="8" t="s">
        <v>3355</v>
      </c>
      <c r="AN20" s="1">
        <v>4</v>
      </c>
      <c r="AO20" s="1" t="s">
        <v>329</v>
      </c>
      <c r="AP20" s="8" t="s">
        <v>4076</v>
      </c>
      <c r="AQ20" s="1">
        <v>4</v>
      </c>
      <c r="AR20" s="1" t="s">
        <v>140</v>
      </c>
      <c r="AS20" s="1" t="s">
        <v>330</v>
      </c>
      <c r="AT20" s="8" t="s">
        <v>3240</v>
      </c>
      <c r="AU20" s="1" t="s">
        <v>62</v>
      </c>
      <c r="AV20" s="1" t="s">
        <v>160</v>
      </c>
      <c r="AW20" s="1" t="s">
        <v>64</v>
      </c>
      <c r="AX20" s="1" t="s">
        <v>331</v>
      </c>
      <c r="AY20" s="8"/>
      <c r="AZ20" s="1" t="s">
        <v>65</v>
      </c>
    </row>
    <row r="21" spans="1:52" ht="92.4" x14ac:dyDescent="0.25">
      <c r="A21" s="1">
        <v>44061.949961342594</v>
      </c>
      <c r="B21" s="1" t="s">
        <v>38</v>
      </c>
      <c r="C21" s="1" t="s">
        <v>39</v>
      </c>
      <c r="D21" s="1">
        <v>1</v>
      </c>
      <c r="E21" s="1" t="s">
        <v>332</v>
      </c>
      <c r="F21" s="8" t="s">
        <v>3376</v>
      </c>
      <c r="G21" s="1" t="s">
        <v>41</v>
      </c>
      <c r="H21" s="1" t="s">
        <v>333</v>
      </c>
      <c r="I21" s="8" t="s">
        <v>2745</v>
      </c>
      <c r="M21" s="1" t="s">
        <v>43</v>
      </c>
      <c r="N21" s="1" t="s">
        <v>334</v>
      </c>
      <c r="O21" s="8" t="s">
        <v>3373</v>
      </c>
      <c r="P21" s="1" t="s">
        <v>87</v>
      </c>
      <c r="Q21" s="1" t="s">
        <v>335</v>
      </c>
      <c r="R21" s="8" t="s">
        <v>3377</v>
      </c>
      <c r="S21" s="1" t="s">
        <v>89</v>
      </c>
      <c r="T21" s="1" t="s">
        <v>48</v>
      </c>
      <c r="U21" s="1" t="s">
        <v>49</v>
      </c>
      <c r="V21" s="1">
        <v>2</v>
      </c>
      <c r="W21" s="1" t="s">
        <v>123</v>
      </c>
      <c r="X21" s="8"/>
      <c r="Y21" s="1" t="s">
        <v>229</v>
      </c>
      <c r="Z21" s="1" t="s">
        <v>52</v>
      </c>
      <c r="AA21" s="1" t="s">
        <v>53</v>
      </c>
      <c r="AB21" s="1" t="s">
        <v>336</v>
      </c>
      <c r="AC21" s="8" t="s">
        <v>4066</v>
      </c>
      <c r="AD21" s="1" t="s">
        <v>337</v>
      </c>
      <c r="AE21" s="8" t="s">
        <v>3286</v>
      </c>
      <c r="AF21" s="1" t="s">
        <v>338</v>
      </c>
      <c r="AG21" s="8" t="s">
        <v>3241</v>
      </c>
      <c r="AH21" s="1">
        <v>3</v>
      </c>
      <c r="AI21" s="1" t="s">
        <v>339</v>
      </c>
      <c r="AJ21" s="8" t="s">
        <v>3378</v>
      </c>
      <c r="AK21" s="1">
        <v>4</v>
      </c>
      <c r="AL21" s="1" t="s">
        <v>340</v>
      </c>
      <c r="AM21" s="8" t="s">
        <v>3241</v>
      </c>
      <c r="AN21" s="1">
        <v>2</v>
      </c>
      <c r="AO21" s="1" t="s">
        <v>341</v>
      </c>
      <c r="AP21" s="8" t="s">
        <v>3379</v>
      </c>
      <c r="AQ21" s="1">
        <v>4</v>
      </c>
      <c r="AR21" s="1" t="s">
        <v>80</v>
      </c>
      <c r="AS21" s="1" t="s">
        <v>342</v>
      </c>
      <c r="AT21" s="8" t="s">
        <v>3380</v>
      </c>
      <c r="AU21" s="1" t="s">
        <v>112</v>
      </c>
      <c r="AV21" s="1" t="s">
        <v>343</v>
      </c>
      <c r="AW21" s="1" t="s">
        <v>344</v>
      </c>
      <c r="AZ21" s="1" t="s">
        <v>65</v>
      </c>
    </row>
    <row r="22" spans="1:52" ht="198" x14ac:dyDescent="0.25">
      <c r="A22" s="1">
        <v>44061.956710625003</v>
      </c>
      <c r="B22" s="1" t="s">
        <v>38</v>
      </c>
      <c r="C22" s="1" t="s">
        <v>89</v>
      </c>
      <c r="D22" s="1">
        <v>2</v>
      </c>
      <c r="E22" s="1" t="s">
        <v>345</v>
      </c>
      <c r="F22" s="8" t="s">
        <v>3381</v>
      </c>
      <c r="G22" s="1" t="s">
        <v>41</v>
      </c>
      <c r="H22" s="1" t="s">
        <v>346</v>
      </c>
      <c r="I22" s="8" t="s">
        <v>3382</v>
      </c>
      <c r="M22" s="1" t="s">
        <v>43</v>
      </c>
      <c r="N22" s="1" t="s">
        <v>347</v>
      </c>
      <c r="O22" s="8" t="s">
        <v>3383</v>
      </c>
      <c r="P22" s="1" t="s">
        <v>87</v>
      </c>
      <c r="Q22" s="1" t="s">
        <v>348</v>
      </c>
      <c r="R22" s="8" t="s">
        <v>3384</v>
      </c>
      <c r="S22" s="1" t="s">
        <v>89</v>
      </c>
      <c r="T22" s="1" t="s">
        <v>49</v>
      </c>
      <c r="U22" s="1" t="s">
        <v>70</v>
      </c>
      <c r="V22" s="1">
        <v>3</v>
      </c>
      <c r="W22" s="1" t="s">
        <v>228</v>
      </c>
      <c r="X22" s="8"/>
      <c r="Y22" s="1" t="s">
        <v>72</v>
      </c>
      <c r="Z22" s="1" t="s">
        <v>52</v>
      </c>
      <c r="AA22" s="1" t="s">
        <v>53</v>
      </c>
      <c r="AB22" s="1" t="s">
        <v>349</v>
      </c>
      <c r="AC22" s="8" t="s">
        <v>4077</v>
      </c>
      <c r="AD22" s="1" t="s">
        <v>350</v>
      </c>
      <c r="AE22" s="8" t="s">
        <v>6052</v>
      </c>
      <c r="AF22" s="1" t="s">
        <v>351</v>
      </c>
      <c r="AG22" s="8" t="s">
        <v>3684</v>
      </c>
      <c r="AH22" s="1">
        <v>2</v>
      </c>
      <c r="AI22" s="1" t="s">
        <v>352</v>
      </c>
      <c r="AJ22" s="8" t="s">
        <v>3355</v>
      </c>
      <c r="AK22" s="1">
        <v>5</v>
      </c>
      <c r="AL22" s="1" t="s">
        <v>353</v>
      </c>
      <c r="AM22" s="8" t="s">
        <v>3385</v>
      </c>
      <c r="AN22" s="1">
        <v>5</v>
      </c>
      <c r="AO22" s="1" t="s">
        <v>354</v>
      </c>
      <c r="AP22" s="8" t="s">
        <v>3386</v>
      </c>
      <c r="AQ22" s="1">
        <v>4</v>
      </c>
      <c r="AR22" s="1" t="s">
        <v>60</v>
      </c>
      <c r="AS22" s="1" t="s">
        <v>355</v>
      </c>
      <c r="AT22" s="8" t="s">
        <v>3387</v>
      </c>
      <c r="AU22" s="1" t="s">
        <v>112</v>
      </c>
      <c r="AV22" s="1" t="s">
        <v>63</v>
      </c>
      <c r="AW22" s="1" t="s">
        <v>356</v>
      </c>
      <c r="AX22" s="1" t="s">
        <v>357</v>
      </c>
      <c r="AY22" s="8"/>
      <c r="AZ22" s="1" t="s">
        <v>65</v>
      </c>
    </row>
    <row r="23" spans="1:52" ht="250.8" x14ac:dyDescent="0.25">
      <c r="A23" s="1">
        <v>44061.957231111111</v>
      </c>
      <c r="B23" s="1" t="s">
        <v>38</v>
      </c>
      <c r="C23" s="1" t="s">
        <v>209</v>
      </c>
      <c r="D23" s="1">
        <v>1</v>
      </c>
      <c r="E23" s="1" t="s">
        <v>358</v>
      </c>
      <c r="F23" s="8" t="s">
        <v>3458</v>
      </c>
      <c r="G23" s="1" t="s">
        <v>41</v>
      </c>
      <c r="H23" s="1" t="s">
        <v>359</v>
      </c>
      <c r="I23" s="8" t="s">
        <v>3388</v>
      </c>
      <c r="M23" s="1" t="s">
        <v>101</v>
      </c>
      <c r="N23" s="1" t="s">
        <v>360</v>
      </c>
      <c r="O23" s="8" t="s">
        <v>3389</v>
      </c>
      <c r="P23" s="1" t="s">
        <v>87</v>
      </c>
      <c r="Q23" s="1" t="s">
        <v>361</v>
      </c>
      <c r="R23" s="8" t="s">
        <v>3286</v>
      </c>
      <c r="S23" s="1" t="s">
        <v>209</v>
      </c>
      <c r="T23" s="1" t="s">
        <v>49</v>
      </c>
      <c r="U23" s="1" t="s">
        <v>70</v>
      </c>
      <c r="V23" s="1">
        <v>2</v>
      </c>
      <c r="W23" s="1" t="s">
        <v>298</v>
      </c>
      <c r="X23" s="8"/>
      <c r="Y23" s="1" t="s">
        <v>324</v>
      </c>
      <c r="Z23" s="1" t="s">
        <v>52</v>
      </c>
      <c r="AA23" s="1" t="s">
        <v>53</v>
      </c>
      <c r="AB23" s="1" t="s">
        <v>362</v>
      </c>
      <c r="AC23" s="8" t="s">
        <v>3244</v>
      </c>
      <c r="AD23" s="1" t="s">
        <v>363</v>
      </c>
      <c r="AE23" s="8" t="s">
        <v>3286</v>
      </c>
      <c r="AF23" s="1" t="s">
        <v>364</v>
      </c>
      <c r="AG23" s="8" t="s">
        <v>3390</v>
      </c>
      <c r="AH23" s="1">
        <v>3</v>
      </c>
      <c r="AI23" s="1" t="s">
        <v>365</v>
      </c>
      <c r="AJ23" s="8" t="s">
        <v>3391</v>
      </c>
      <c r="AK23" s="1">
        <v>3</v>
      </c>
      <c r="AL23" s="1" t="s">
        <v>366</v>
      </c>
      <c r="AM23" s="8" t="s">
        <v>3392</v>
      </c>
      <c r="AN23" s="1">
        <v>3</v>
      </c>
      <c r="AO23" s="1" t="s">
        <v>367</v>
      </c>
      <c r="AP23" s="8" t="s">
        <v>3393</v>
      </c>
      <c r="AQ23" s="1">
        <v>4</v>
      </c>
      <c r="AR23" s="1" t="s">
        <v>140</v>
      </c>
      <c r="AS23" s="1" t="s">
        <v>368</v>
      </c>
      <c r="AT23" s="8" t="s">
        <v>3394</v>
      </c>
      <c r="AU23" s="1" t="s">
        <v>112</v>
      </c>
      <c r="AV23" s="1" t="s">
        <v>207</v>
      </c>
      <c r="AW23" s="1" t="s">
        <v>64</v>
      </c>
      <c r="AZ23" s="1" t="s">
        <v>65</v>
      </c>
    </row>
    <row r="24" spans="1:52" ht="211.2" x14ac:dyDescent="0.25">
      <c r="A24" s="1">
        <v>44061.959309965277</v>
      </c>
      <c r="B24" s="1" t="s">
        <v>38</v>
      </c>
      <c r="C24" s="1" t="s">
        <v>209</v>
      </c>
      <c r="D24" s="1">
        <v>1</v>
      </c>
      <c r="E24" s="1" t="s">
        <v>369</v>
      </c>
      <c r="F24" s="8" t="s">
        <v>3395</v>
      </c>
      <c r="G24" s="1" t="s">
        <v>41</v>
      </c>
      <c r="H24" s="1" t="s">
        <v>370</v>
      </c>
      <c r="I24" s="8" t="s">
        <v>4078</v>
      </c>
      <c r="M24" s="1" t="s">
        <v>101</v>
      </c>
      <c r="N24" s="1" t="s">
        <v>371</v>
      </c>
      <c r="O24" s="8" t="s">
        <v>3396</v>
      </c>
      <c r="P24" s="1" t="s">
        <v>87</v>
      </c>
      <c r="Q24" s="1" t="s">
        <v>372</v>
      </c>
      <c r="R24" s="8" t="s">
        <v>3397</v>
      </c>
      <c r="S24" s="1" t="s">
        <v>209</v>
      </c>
      <c r="T24" s="1" t="s">
        <v>49</v>
      </c>
      <c r="U24" s="1" t="s">
        <v>70</v>
      </c>
      <c r="V24" s="1">
        <v>2</v>
      </c>
      <c r="W24" s="1" t="s">
        <v>373</v>
      </c>
      <c r="X24" s="8"/>
      <c r="Y24" s="1" t="s">
        <v>374</v>
      </c>
      <c r="Z24" s="1" t="s">
        <v>52</v>
      </c>
      <c r="AA24" s="1" t="s">
        <v>53</v>
      </c>
      <c r="AB24" s="1" t="s">
        <v>375</v>
      </c>
      <c r="AC24" s="8" t="s">
        <v>3398</v>
      </c>
      <c r="AD24" s="1" t="s">
        <v>376</v>
      </c>
      <c r="AE24" s="8" t="s">
        <v>6052</v>
      </c>
      <c r="AF24" s="1" t="s">
        <v>377</v>
      </c>
      <c r="AG24" s="8" t="s">
        <v>3400</v>
      </c>
      <c r="AH24" s="1">
        <v>2</v>
      </c>
      <c r="AI24" s="1" t="s">
        <v>378</v>
      </c>
      <c r="AJ24" s="8" t="s">
        <v>3399</v>
      </c>
      <c r="AK24" s="1">
        <v>3</v>
      </c>
      <c r="AL24" s="1" t="s">
        <v>379</v>
      </c>
      <c r="AM24" s="8" t="s">
        <v>3401</v>
      </c>
      <c r="AN24" s="1">
        <v>3</v>
      </c>
      <c r="AO24" s="1" t="s">
        <v>380</v>
      </c>
      <c r="AP24" s="8" t="s">
        <v>3402</v>
      </c>
      <c r="AQ24" s="1">
        <v>3</v>
      </c>
      <c r="AR24" s="1" t="s">
        <v>60</v>
      </c>
      <c r="AS24" s="1" t="s">
        <v>381</v>
      </c>
      <c r="AT24" s="8" t="s">
        <v>3403</v>
      </c>
      <c r="AU24" s="1" t="s">
        <v>112</v>
      </c>
      <c r="AV24" s="1" t="s">
        <v>160</v>
      </c>
      <c r="AW24" s="1" t="s">
        <v>64</v>
      </c>
      <c r="AZ24" s="1" t="s">
        <v>65</v>
      </c>
    </row>
    <row r="25" spans="1:52" ht="79.2" x14ac:dyDescent="0.25">
      <c r="A25" s="1">
        <v>44061.964566388888</v>
      </c>
      <c r="B25" s="1" t="s">
        <v>38</v>
      </c>
      <c r="C25" s="1" t="s">
        <v>143</v>
      </c>
      <c r="D25" s="1">
        <v>3</v>
      </c>
      <c r="E25" s="1" t="s">
        <v>382</v>
      </c>
      <c r="F25" s="8" t="s">
        <v>3404</v>
      </c>
      <c r="G25" s="1" t="s">
        <v>41</v>
      </c>
      <c r="H25" s="1" t="s">
        <v>383</v>
      </c>
      <c r="I25" s="8" t="s">
        <v>3405</v>
      </c>
      <c r="M25" s="1" t="s">
        <v>43</v>
      </c>
      <c r="N25" s="1" t="s">
        <v>384</v>
      </c>
      <c r="O25" s="8" t="s">
        <v>3328</v>
      </c>
      <c r="P25" s="1" t="s">
        <v>45</v>
      </c>
      <c r="Q25" s="1" t="s">
        <v>385</v>
      </c>
      <c r="R25" s="8" t="s">
        <v>3286</v>
      </c>
      <c r="S25" s="1" t="s">
        <v>209</v>
      </c>
      <c r="T25" s="1" t="s">
        <v>48</v>
      </c>
      <c r="U25" s="1" t="s">
        <v>48</v>
      </c>
      <c r="V25" s="1">
        <v>3</v>
      </c>
      <c r="W25" s="1" t="s">
        <v>71</v>
      </c>
      <c r="X25" s="8"/>
      <c r="Y25" s="1" t="s">
        <v>51</v>
      </c>
      <c r="Z25" s="1" t="s">
        <v>52</v>
      </c>
      <c r="AA25" s="1" t="s">
        <v>53</v>
      </c>
      <c r="AB25" s="1" t="s">
        <v>386</v>
      </c>
      <c r="AC25" s="8" t="s">
        <v>4079</v>
      </c>
      <c r="AD25" s="1" t="s">
        <v>387</v>
      </c>
      <c r="AE25" s="8" t="s">
        <v>3340</v>
      </c>
      <c r="AF25" s="1" t="s">
        <v>388</v>
      </c>
      <c r="AG25" s="8" t="s">
        <v>3407</v>
      </c>
      <c r="AH25" s="1">
        <v>2</v>
      </c>
      <c r="AI25" s="1" t="s">
        <v>389</v>
      </c>
      <c r="AJ25" s="8" t="s">
        <v>3240</v>
      </c>
      <c r="AK25" s="1">
        <v>3</v>
      </c>
      <c r="AL25" s="1" t="s">
        <v>390</v>
      </c>
      <c r="AM25" s="8" t="s">
        <v>3408</v>
      </c>
      <c r="AN25" s="1">
        <v>1</v>
      </c>
      <c r="AO25" s="1" t="s">
        <v>391</v>
      </c>
      <c r="AP25" s="8" t="s">
        <v>3240</v>
      </c>
      <c r="AQ25" s="1">
        <v>2</v>
      </c>
      <c r="AR25" s="1" t="s">
        <v>60</v>
      </c>
      <c r="AS25" s="1" t="s">
        <v>392</v>
      </c>
      <c r="AT25" s="8" t="s">
        <v>3265</v>
      </c>
      <c r="AU25" s="1" t="s">
        <v>62</v>
      </c>
      <c r="AV25" s="1" t="s">
        <v>207</v>
      </c>
      <c r="AW25" s="1" t="s">
        <v>64</v>
      </c>
      <c r="AZ25" s="1" t="s">
        <v>65</v>
      </c>
    </row>
    <row r="26" spans="1:52" ht="118.8" x14ac:dyDescent="0.25">
      <c r="A26" s="1">
        <v>44061.974397175931</v>
      </c>
      <c r="B26" s="1" t="s">
        <v>38</v>
      </c>
      <c r="C26" s="1" t="s">
        <v>143</v>
      </c>
      <c r="D26" s="1">
        <v>3</v>
      </c>
      <c r="E26" s="1" t="s">
        <v>393</v>
      </c>
      <c r="F26" s="8" t="s">
        <v>3409</v>
      </c>
      <c r="G26" s="1" t="s">
        <v>117</v>
      </c>
      <c r="H26" s="1" t="s">
        <v>394</v>
      </c>
      <c r="I26" s="8" t="s">
        <v>3286</v>
      </c>
      <c r="J26" s="1" t="s">
        <v>146</v>
      </c>
      <c r="K26" s="1" t="s">
        <v>395</v>
      </c>
      <c r="L26" s="8" t="s">
        <v>3410</v>
      </c>
      <c r="M26" s="1" t="s">
        <v>101</v>
      </c>
      <c r="N26" s="1" t="s">
        <v>396</v>
      </c>
      <c r="O26" s="8" t="s">
        <v>3411</v>
      </c>
      <c r="P26" s="1" t="s">
        <v>87</v>
      </c>
      <c r="Q26" s="1" t="s">
        <v>397</v>
      </c>
      <c r="R26" s="8" t="s">
        <v>3286</v>
      </c>
      <c r="S26" s="1" t="s">
        <v>209</v>
      </c>
      <c r="T26" s="1" t="s">
        <v>48</v>
      </c>
      <c r="U26" s="1" t="s">
        <v>49</v>
      </c>
      <c r="V26" s="1">
        <v>4</v>
      </c>
      <c r="W26" s="1" t="s">
        <v>398</v>
      </c>
      <c r="X26" s="8"/>
      <c r="Y26" s="1" t="s">
        <v>72</v>
      </c>
      <c r="Z26" s="1" t="s">
        <v>52</v>
      </c>
      <c r="AA26" s="1" t="s">
        <v>53</v>
      </c>
      <c r="AB26" s="1" t="s">
        <v>399</v>
      </c>
      <c r="AC26" s="8" t="s">
        <v>4068</v>
      </c>
      <c r="AD26" s="1" t="s">
        <v>400</v>
      </c>
      <c r="AE26" s="8" t="s">
        <v>3259</v>
      </c>
      <c r="AF26" s="1" t="s">
        <v>401</v>
      </c>
      <c r="AG26" s="8" t="s">
        <v>3412</v>
      </c>
      <c r="AH26" s="1">
        <v>2</v>
      </c>
      <c r="AI26" s="1" t="s">
        <v>402</v>
      </c>
      <c r="AJ26" s="8" t="s">
        <v>3413</v>
      </c>
      <c r="AK26" s="1">
        <v>4</v>
      </c>
      <c r="AL26" s="1" t="s">
        <v>403</v>
      </c>
      <c r="AM26" s="8" t="s">
        <v>3414</v>
      </c>
      <c r="AN26" s="1">
        <v>4</v>
      </c>
      <c r="AO26" s="1" t="s">
        <v>404</v>
      </c>
      <c r="AP26" s="8" t="s">
        <v>3415</v>
      </c>
      <c r="AQ26" s="1">
        <v>5</v>
      </c>
      <c r="AR26" s="1" t="s">
        <v>80</v>
      </c>
      <c r="AS26" s="1" t="s">
        <v>405</v>
      </c>
      <c r="AT26" s="8" t="s">
        <v>4080</v>
      </c>
      <c r="AU26" s="1" t="s">
        <v>406</v>
      </c>
      <c r="AV26" s="1" t="s">
        <v>160</v>
      </c>
      <c r="AW26" s="1" t="s">
        <v>64</v>
      </c>
      <c r="AX26" s="1" t="s">
        <v>407</v>
      </c>
      <c r="AY26" s="8" t="s">
        <v>3417</v>
      </c>
      <c r="AZ26" s="1" t="s">
        <v>65</v>
      </c>
    </row>
    <row r="27" spans="1:52" ht="290.39999999999998" x14ac:dyDescent="0.25">
      <c r="A27" s="1">
        <v>44061.97598293981</v>
      </c>
      <c r="B27" s="1" t="s">
        <v>38</v>
      </c>
      <c r="C27" s="1" t="s">
        <v>143</v>
      </c>
      <c r="D27" s="1">
        <v>2</v>
      </c>
      <c r="E27" s="13" t="s">
        <v>408</v>
      </c>
      <c r="F27" s="8" t="s">
        <v>3418</v>
      </c>
      <c r="G27" s="1" t="s">
        <v>41</v>
      </c>
      <c r="H27" s="1" t="s">
        <v>409</v>
      </c>
      <c r="I27" s="8" t="s">
        <v>3325</v>
      </c>
      <c r="M27" s="1" t="s">
        <v>43</v>
      </c>
      <c r="N27" s="1" t="s">
        <v>410</v>
      </c>
      <c r="O27" s="8" t="s">
        <v>3244</v>
      </c>
      <c r="P27" s="1" t="s">
        <v>87</v>
      </c>
      <c r="Q27" s="1" t="s">
        <v>411</v>
      </c>
      <c r="R27" s="8" t="s">
        <v>3419</v>
      </c>
      <c r="S27" s="1" t="s">
        <v>47</v>
      </c>
      <c r="T27" s="1" t="s">
        <v>48</v>
      </c>
      <c r="U27" s="1" t="s">
        <v>49</v>
      </c>
      <c r="V27" s="1">
        <v>3</v>
      </c>
      <c r="W27" s="1" t="s">
        <v>412</v>
      </c>
      <c r="X27" s="8" t="s">
        <v>3420</v>
      </c>
      <c r="Y27" s="1" t="s">
        <v>151</v>
      </c>
      <c r="Z27" s="1" t="s">
        <v>214</v>
      </c>
      <c r="AA27" s="1" t="s">
        <v>53</v>
      </c>
      <c r="AB27" s="1" t="s">
        <v>413</v>
      </c>
      <c r="AC27" s="8" t="s">
        <v>3513</v>
      </c>
      <c r="AD27" s="1" t="s">
        <v>414</v>
      </c>
      <c r="AE27" s="8" t="s">
        <v>3241</v>
      </c>
      <c r="AF27" s="1" t="s">
        <v>415</v>
      </c>
      <c r="AG27" s="8" t="s">
        <v>3407</v>
      </c>
      <c r="AH27" s="1">
        <v>1</v>
      </c>
      <c r="AI27" s="1" t="s">
        <v>416</v>
      </c>
      <c r="AJ27" s="8" t="s">
        <v>3421</v>
      </c>
      <c r="AK27" s="1">
        <v>2</v>
      </c>
      <c r="AL27" s="1" t="s">
        <v>417</v>
      </c>
      <c r="AM27" s="8" t="s">
        <v>3422</v>
      </c>
      <c r="AN27" s="1">
        <v>2</v>
      </c>
      <c r="AO27" s="1" t="s">
        <v>418</v>
      </c>
      <c r="AP27" s="8" t="s">
        <v>3423</v>
      </c>
      <c r="AQ27" s="1">
        <v>2</v>
      </c>
      <c r="AR27" s="1" t="s">
        <v>60</v>
      </c>
      <c r="AS27" s="1" t="s">
        <v>419</v>
      </c>
      <c r="AT27" s="8" t="s">
        <v>3424</v>
      </c>
      <c r="AU27" s="1" t="s">
        <v>112</v>
      </c>
      <c r="AV27" s="1" t="s">
        <v>63</v>
      </c>
      <c r="AW27" s="1" t="s">
        <v>64</v>
      </c>
      <c r="AZ27" s="1" t="s">
        <v>65</v>
      </c>
    </row>
    <row r="28" spans="1:52" ht="105.6" x14ac:dyDescent="0.25">
      <c r="A28" s="1">
        <v>44061.976082476853</v>
      </c>
      <c r="B28" s="1" t="s">
        <v>38</v>
      </c>
      <c r="C28" s="1" t="s">
        <v>209</v>
      </c>
      <c r="D28" s="1">
        <v>2</v>
      </c>
      <c r="E28" s="1" t="s">
        <v>420</v>
      </c>
      <c r="F28" s="8" t="s">
        <v>3334</v>
      </c>
      <c r="G28" s="1" t="s">
        <v>41</v>
      </c>
      <c r="H28" s="1" t="s">
        <v>421</v>
      </c>
      <c r="I28" s="8" t="s">
        <v>3265</v>
      </c>
      <c r="M28" s="1" t="s">
        <v>43</v>
      </c>
      <c r="N28" s="1" t="s">
        <v>422</v>
      </c>
      <c r="O28" s="8" t="s">
        <v>3244</v>
      </c>
      <c r="P28" s="1" t="s">
        <v>87</v>
      </c>
      <c r="Q28" s="1" t="s">
        <v>423</v>
      </c>
      <c r="R28" s="8" t="s">
        <v>3286</v>
      </c>
      <c r="S28" s="1" t="s">
        <v>89</v>
      </c>
      <c r="T28" s="1" t="s">
        <v>48</v>
      </c>
      <c r="U28" s="1" t="s">
        <v>49</v>
      </c>
      <c r="V28" s="1">
        <v>2</v>
      </c>
      <c r="W28" s="1" t="s">
        <v>123</v>
      </c>
      <c r="X28" s="8"/>
      <c r="Y28" s="1" t="s">
        <v>424</v>
      </c>
      <c r="Z28" s="1" t="s">
        <v>52</v>
      </c>
      <c r="AA28" s="1" t="s">
        <v>53</v>
      </c>
      <c r="AB28" s="1" t="s">
        <v>425</v>
      </c>
      <c r="AC28" s="8" t="s">
        <v>4081</v>
      </c>
      <c r="AD28" s="1" t="s">
        <v>426</v>
      </c>
      <c r="AE28" s="8" t="s">
        <v>3425</v>
      </c>
      <c r="AF28" s="1" t="s">
        <v>427</v>
      </c>
      <c r="AG28" s="8" t="s">
        <v>3426</v>
      </c>
      <c r="AH28" s="1">
        <v>1</v>
      </c>
      <c r="AI28" s="1" t="s">
        <v>428</v>
      </c>
      <c r="AJ28" s="8" t="s">
        <v>3427</v>
      </c>
      <c r="AK28" s="1">
        <v>4</v>
      </c>
      <c r="AL28" s="1" t="s">
        <v>429</v>
      </c>
      <c r="AM28" s="8" t="s">
        <v>3427</v>
      </c>
      <c r="AN28" s="1">
        <v>4</v>
      </c>
      <c r="AO28" s="1" t="s">
        <v>430</v>
      </c>
      <c r="AP28" s="8" t="s">
        <v>3428</v>
      </c>
      <c r="AQ28" s="1">
        <v>3</v>
      </c>
      <c r="AR28" s="1" t="s">
        <v>140</v>
      </c>
      <c r="AS28" s="1" t="s">
        <v>431</v>
      </c>
      <c r="AT28" s="8" t="s">
        <v>3334</v>
      </c>
      <c r="AU28" s="1" t="s">
        <v>62</v>
      </c>
      <c r="AV28" s="1" t="s">
        <v>160</v>
      </c>
      <c r="AW28" s="1" t="s">
        <v>64</v>
      </c>
      <c r="AX28" s="1" t="s">
        <v>432</v>
      </c>
      <c r="AY28" s="8"/>
      <c r="AZ28" s="1" t="s">
        <v>65</v>
      </c>
    </row>
    <row r="29" spans="1:52" ht="105.6" x14ac:dyDescent="0.25">
      <c r="A29" s="1">
        <v>44061.983408321757</v>
      </c>
      <c r="B29" s="1" t="s">
        <v>38</v>
      </c>
      <c r="C29" s="1" t="s">
        <v>209</v>
      </c>
      <c r="D29" s="1">
        <v>2</v>
      </c>
      <c r="E29" s="1" t="s">
        <v>433</v>
      </c>
      <c r="F29" s="8" t="s">
        <v>3312</v>
      </c>
      <c r="G29" s="1" t="s">
        <v>117</v>
      </c>
      <c r="H29" s="1" t="s">
        <v>434</v>
      </c>
      <c r="I29" s="8" t="s">
        <v>3431</v>
      </c>
      <c r="J29" s="1" t="s">
        <v>146</v>
      </c>
      <c r="K29" s="1" t="s">
        <v>435</v>
      </c>
      <c r="L29" s="8" t="s">
        <v>4082</v>
      </c>
      <c r="M29" s="1" t="s">
        <v>43</v>
      </c>
      <c r="N29" s="1" t="s">
        <v>436</v>
      </c>
      <c r="O29" s="8" t="s">
        <v>3244</v>
      </c>
      <c r="P29" s="1" t="s">
        <v>87</v>
      </c>
      <c r="Q29" s="1" t="s">
        <v>437</v>
      </c>
      <c r="R29" s="8" t="s">
        <v>3286</v>
      </c>
      <c r="S29" s="1" t="s">
        <v>89</v>
      </c>
      <c r="T29" s="1" t="s">
        <v>48</v>
      </c>
      <c r="U29" s="1" t="s">
        <v>49</v>
      </c>
      <c r="V29" s="1">
        <v>2</v>
      </c>
      <c r="W29" s="1" t="s">
        <v>438</v>
      </c>
      <c r="X29" s="8"/>
      <c r="Y29" s="1" t="s">
        <v>72</v>
      </c>
      <c r="Z29" s="1" t="s">
        <v>73</v>
      </c>
      <c r="AA29" s="1" t="s">
        <v>152</v>
      </c>
      <c r="AB29" s="1" t="s">
        <v>439</v>
      </c>
      <c r="AC29" s="8" t="s">
        <v>3432</v>
      </c>
      <c r="AD29" s="1" t="s">
        <v>440</v>
      </c>
      <c r="AE29" s="8" t="s">
        <v>3265</v>
      </c>
      <c r="AF29" s="1" t="s">
        <v>441</v>
      </c>
      <c r="AG29" s="8" t="s">
        <v>3433</v>
      </c>
      <c r="AH29" s="1">
        <v>3</v>
      </c>
      <c r="AI29" s="1" t="s">
        <v>126</v>
      </c>
      <c r="AJ29" s="8" t="s">
        <v>3434</v>
      </c>
      <c r="AK29" s="1">
        <v>4</v>
      </c>
      <c r="AL29" s="13" t="s">
        <v>442</v>
      </c>
      <c r="AM29" s="8" t="s">
        <v>3435</v>
      </c>
      <c r="AN29" s="1">
        <v>4</v>
      </c>
      <c r="AO29" s="1" t="s">
        <v>443</v>
      </c>
      <c r="AP29" s="8" t="s">
        <v>3355</v>
      </c>
      <c r="AQ29" s="1">
        <v>5</v>
      </c>
      <c r="AR29" s="1" t="s">
        <v>80</v>
      </c>
      <c r="AS29" s="1" t="s">
        <v>444</v>
      </c>
      <c r="AT29" s="8" t="s">
        <v>3436</v>
      </c>
      <c r="AU29" s="1" t="s">
        <v>62</v>
      </c>
      <c r="AV29" s="1" t="s">
        <v>160</v>
      </c>
      <c r="AW29" s="1" t="s">
        <v>64</v>
      </c>
      <c r="AZ29" s="1" t="s">
        <v>65</v>
      </c>
    </row>
    <row r="30" spans="1:52" ht="105.6" x14ac:dyDescent="0.25">
      <c r="A30" s="1">
        <v>44061.985539652778</v>
      </c>
      <c r="B30" s="1" t="s">
        <v>38</v>
      </c>
      <c r="C30" s="1" t="s">
        <v>143</v>
      </c>
      <c r="D30" s="1">
        <v>1</v>
      </c>
      <c r="E30" s="1" t="s">
        <v>445</v>
      </c>
      <c r="F30" s="8" t="s">
        <v>3460</v>
      </c>
      <c r="G30" s="1" t="s">
        <v>117</v>
      </c>
      <c r="H30" s="1" t="s">
        <v>446</v>
      </c>
      <c r="I30" s="8" t="s">
        <v>3348</v>
      </c>
      <c r="J30" s="1" t="s">
        <v>119</v>
      </c>
      <c r="K30" s="1" t="s">
        <v>447</v>
      </c>
      <c r="L30" s="8" t="s">
        <v>3238</v>
      </c>
      <c r="M30" s="1" t="s">
        <v>43</v>
      </c>
      <c r="N30" s="1" t="s">
        <v>448</v>
      </c>
      <c r="O30" s="8" t="s">
        <v>3373</v>
      </c>
      <c r="P30" s="1" t="s">
        <v>87</v>
      </c>
      <c r="Q30" s="1" t="s">
        <v>449</v>
      </c>
      <c r="R30" s="8" t="s">
        <v>3286</v>
      </c>
      <c r="S30" s="1" t="s">
        <v>89</v>
      </c>
      <c r="T30" s="1" t="s">
        <v>48</v>
      </c>
      <c r="U30" s="1" t="s">
        <v>49</v>
      </c>
      <c r="V30" s="1">
        <v>3</v>
      </c>
      <c r="W30" s="1" t="s">
        <v>450</v>
      </c>
      <c r="X30" s="8"/>
      <c r="Y30" s="1" t="s">
        <v>135</v>
      </c>
      <c r="Z30" s="1" t="s">
        <v>52</v>
      </c>
      <c r="AA30" s="1" t="s">
        <v>53</v>
      </c>
      <c r="AB30" s="1" t="s">
        <v>451</v>
      </c>
      <c r="AC30" s="8" t="s">
        <v>4083</v>
      </c>
      <c r="AD30" s="1" t="s">
        <v>452</v>
      </c>
      <c r="AE30" s="8" t="s">
        <v>3286</v>
      </c>
      <c r="AF30" s="1" t="s">
        <v>453</v>
      </c>
      <c r="AG30" s="8" t="s">
        <v>3292</v>
      </c>
      <c r="AH30" s="1">
        <v>3</v>
      </c>
      <c r="AI30" s="1" t="s">
        <v>454</v>
      </c>
      <c r="AJ30" s="8" t="s">
        <v>3437</v>
      </c>
      <c r="AK30" s="1">
        <v>4</v>
      </c>
      <c r="AL30" s="1" t="s">
        <v>455</v>
      </c>
      <c r="AM30" s="8" t="s">
        <v>3423</v>
      </c>
      <c r="AN30" s="1">
        <v>4</v>
      </c>
      <c r="AO30" s="1" t="s">
        <v>456</v>
      </c>
      <c r="AP30" s="8" t="s">
        <v>3238</v>
      </c>
      <c r="AQ30" s="1">
        <v>4</v>
      </c>
      <c r="AR30" s="1" t="s">
        <v>60</v>
      </c>
      <c r="AS30" s="1" t="s">
        <v>457</v>
      </c>
      <c r="AT30" s="8" t="s">
        <v>3348</v>
      </c>
      <c r="AU30" s="1" t="s">
        <v>112</v>
      </c>
      <c r="AV30" s="1" t="s">
        <v>207</v>
      </c>
      <c r="AW30" s="1" t="s">
        <v>64</v>
      </c>
      <c r="AZ30" s="1" t="s">
        <v>65</v>
      </c>
    </row>
    <row r="31" spans="1:52" ht="145.19999999999999" x14ac:dyDescent="0.25">
      <c r="A31" s="1">
        <v>44061.9864299537</v>
      </c>
      <c r="B31" s="1" t="s">
        <v>38</v>
      </c>
      <c r="C31" s="1" t="s">
        <v>89</v>
      </c>
      <c r="D31" s="1">
        <v>2</v>
      </c>
      <c r="E31" s="13" t="s">
        <v>458</v>
      </c>
      <c r="F31" s="8" t="s">
        <v>3430</v>
      </c>
      <c r="G31" s="1" t="s">
        <v>41</v>
      </c>
      <c r="H31" s="1" t="s">
        <v>459</v>
      </c>
      <c r="I31" s="8" t="s">
        <v>3429</v>
      </c>
      <c r="M31" s="1" t="s">
        <v>43</v>
      </c>
      <c r="N31" s="1" t="s">
        <v>460</v>
      </c>
      <c r="O31" s="8" t="s">
        <v>3373</v>
      </c>
      <c r="P31" s="1" t="s">
        <v>45</v>
      </c>
      <c r="Q31" s="1" t="s">
        <v>461</v>
      </c>
      <c r="R31" s="8" t="s">
        <v>3438</v>
      </c>
      <c r="S31" s="1" t="s">
        <v>47</v>
      </c>
      <c r="T31" s="1" t="s">
        <v>48</v>
      </c>
      <c r="U31" s="1" t="s">
        <v>70</v>
      </c>
      <c r="V31" s="1">
        <v>3</v>
      </c>
      <c r="W31" s="1" t="s">
        <v>243</v>
      </c>
      <c r="X31" s="8"/>
      <c r="Y31" s="1" t="s">
        <v>462</v>
      </c>
      <c r="Z31" s="1" t="s">
        <v>52</v>
      </c>
      <c r="AA31" s="1" t="s">
        <v>53</v>
      </c>
      <c r="AB31" s="1" t="s">
        <v>463</v>
      </c>
      <c r="AC31" s="8" t="s">
        <v>4087</v>
      </c>
      <c r="AD31" s="1" t="s">
        <v>464</v>
      </c>
      <c r="AE31" s="8" t="s">
        <v>3265</v>
      </c>
      <c r="AF31" s="1" t="s">
        <v>465</v>
      </c>
      <c r="AG31" s="8" t="s">
        <v>3685</v>
      </c>
      <c r="AH31" s="1">
        <v>4</v>
      </c>
      <c r="AI31" s="1" t="s">
        <v>466</v>
      </c>
      <c r="AJ31" s="8" t="s">
        <v>3240</v>
      </c>
      <c r="AK31" s="1">
        <v>3</v>
      </c>
      <c r="AL31" s="1" t="s">
        <v>467</v>
      </c>
      <c r="AM31" s="8" t="s">
        <v>3240</v>
      </c>
      <c r="AN31" s="1">
        <v>4</v>
      </c>
      <c r="AO31" s="1" t="s">
        <v>468</v>
      </c>
      <c r="AP31" s="8" t="s">
        <v>3292</v>
      </c>
      <c r="AQ31" s="1">
        <v>4</v>
      </c>
      <c r="AR31" s="1" t="s">
        <v>140</v>
      </c>
      <c r="AS31" s="13" t="s">
        <v>469</v>
      </c>
      <c r="AT31" s="8" t="s">
        <v>3439</v>
      </c>
      <c r="AU31" s="1" t="s">
        <v>62</v>
      </c>
      <c r="AV31" s="1" t="s">
        <v>207</v>
      </c>
      <c r="AW31" s="1" t="s">
        <v>64</v>
      </c>
      <c r="AZ31" s="1" t="s">
        <v>65</v>
      </c>
    </row>
    <row r="32" spans="1:52" ht="145.19999999999999" x14ac:dyDescent="0.25">
      <c r="A32" s="1">
        <v>44061.986660821756</v>
      </c>
      <c r="B32" s="1" t="s">
        <v>38</v>
      </c>
      <c r="C32" s="1" t="s">
        <v>39</v>
      </c>
      <c r="D32" s="1">
        <v>3</v>
      </c>
      <c r="E32" s="1" t="s">
        <v>470</v>
      </c>
      <c r="F32" s="8" t="s">
        <v>3334</v>
      </c>
      <c r="G32" s="1" t="s">
        <v>41</v>
      </c>
      <c r="H32" s="1" t="s">
        <v>471</v>
      </c>
      <c r="I32" s="8" t="s">
        <v>3440</v>
      </c>
      <c r="M32" s="1" t="s">
        <v>101</v>
      </c>
      <c r="N32" s="1" t="s">
        <v>472</v>
      </c>
      <c r="O32" s="8" t="s">
        <v>3441</v>
      </c>
      <c r="P32" s="1" t="s">
        <v>87</v>
      </c>
      <c r="Q32" s="1" t="s">
        <v>473</v>
      </c>
      <c r="R32" s="8" t="s">
        <v>3442</v>
      </c>
      <c r="S32" s="1" t="s">
        <v>209</v>
      </c>
      <c r="T32" s="1" t="s">
        <v>48</v>
      </c>
      <c r="U32" s="1" t="s">
        <v>49</v>
      </c>
      <c r="V32" s="1">
        <v>3</v>
      </c>
      <c r="W32" s="1" t="s">
        <v>243</v>
      </c>
      <c r="X32" s="8"/>
      <c r="Y32" s="1" t="s">
        <v>72</v>
      </c>
      <c r="Z32" s="1" t="s">
        <v>73</v>
      </c>
      <c r="AA32" s="1" t="s">
        <v>53</v>
      </c>
      <c r="AB32" s="1" t="s">
        <v>474</v>
      </c>
      <c r="AC32" s="8" t="s">
        <v>4084</v>
      </c>
      <c r="AD32" s="1" t="s">
        <v>475</v>
      </c>
      <c r="AE32" s="8" t="s">
        <v>6053</v>
      </c>
      <c r="AF32" s="1" t="s">
        <v>476</v>
      </c>
      <c r="AG32" s="8" t="s">
        <v>3444</v>
      </c>
      <c r="AH32" s="1">
        <v>2</v>
      </c>
      <c r="AI32" s="1" t="s">
        <v>477</v>
      </c>
      <c r="AJ32" s="8" t="s">
        <v>3334</v>
      </c>
      <c r="AK32" s="1">
        <v>3</v>
      </c>
      <c r="AL32" s="1" t="s">
        <v>478</v>
      </c>
      <c r="AM32" s="8" t="s">
        <v>3445</v>
      </c>
      <c r="AN32" s="1">
        <v>3</v>
      </c>
      <c r="AO32" s="1" t="s">
        <v>479</v>
      </c>
      <c r="AP32" s="8" t="s">
        <v>3446</v>
      </c>
      <c r="AQ32" s="1">
        <v>3</v>
      </c>
      <c r="AR32" s="1" t="s">
        <v>140</v>
      </c>
      <c r="AS32" s="1" t="s">
        <v>480</v>
      </c>
      <c r="AT32" s="8" t="s">
        <v>3447</v>
      </c>
      <c r="AU32" s="1" t="s">
        <v>62</v>
      </c>
      <c r="AV32" s="1" t="s">
        <v>63</v>
      </c>
      <c r="AW32" s="1" t="s">
        <v>64</v>
      </c>
      <c r="AX32" s="1" t="s">
        <v>481</v>
      </c>
      <c r="AY32" s="8" t="s">
        <v>3448</v>
      </c>
      <c r="AZ32" s="1" t="s">
        <v>65</v>
      </c>
    </row>
    <row r="33" spans="1:53" ht="118.8" x14ac:dyDescent="0.25">
      <c r="A33" s="1">
        <v>44062.000784293981</v>
      </c>
      <c r="B33" s="1" t="s">
        <v>38</v>
      </c>
      <c r="C33" s="1" t="s">
        <v>115</v>
      </c>
      <c r="D33" s="1">
        <v>3</v>
      </c>
      <c r="E33" s="1" t="s">
        <v>482</v>
      </c>
      <c r="F33" s="8" t="s">
        <v>3449</v>
      </c>
      <c r="G33" s="1" t="s">
        <v>117</v>
      </c>
      <c r="H33" s="1" t="s">
        <v>483</v>
      </c>
      <c r="I33" s="8" t="s">
        <v>3450</v>
      </c>
      <c r="J33" s="1" t="s">
        <v>146</v>
      </c>
      <c r="K33" s="1" t="s">
        <v>484</v>
      </c>
      <c r="L33" s="8" t="s">
        <v>3451</v>
      </c>
      <c r="M33" s="1" t="s">
        <v>43</v>
      </c>
      <c r="N33" s="1" t="s">
        <v>485</v>
      </c>
      <c r="O33" s="8" t="s">
        <v>3452</v>
      </c>
      <c r="P33" s="1" t="s">
        <v>45</v>
      </c>
      <c r="Q33" s="1" t="s">
        <v>486</v>
      </c>
      <c r="R33" s="8" t="s">
        <v>3239</v>
      </c>
      <c r="S33" s="1" t="s">
        <v>47</v>
      </c>
      <c r="T33" s="1" t="s">
        <v>48</v>
      </c>
      <c r="U33" s="1" t="s">
        <v>49</v>
      </c>
      <c r="V33" s="1">
        <v>4</v>
      </c>
      <c r="W33" s="1" t="s">
        <v>487</v>
      </c>
      <c r="X33" s="8"/>
      <c r="Y33" s="1" t="s">
        <v>135</v>
      </c>
      <c r="Z33" s="1" t="s">
        <v>214</v>
      </c>
      <c r="AA33" s="1" t="s">
        <v>53</v>
      </c>
      <c r="AB33" s="1" t="s">
        <v>488</v>
      </c>
      <c r="AC33" s="8" t="s">
        <v>4057</v>
      </c>
      <c r="AD33" s="1" t="s">
        <v>489</v>
      </c>
      <c r="AE33" s="8" t="s">
        <v>3265</v>
      </c>
      <c r="AF33" s="1" t="s">
        <v>490</v>
      </c>
      <c r="AG33" s="8" t="s">
        <v>3390</v>
      </c>
      <c r="AH33" s="1">
        <v>2</v>
      </c>
      <c r="AI33" s="1" t="s">
        <v>491</v>
      </c>
      <c r="AJ33" s="8" t="s">
        <v>3454</v>
      </c>
      <c r="AK33" s="1">
        <v>3</v>
      </c>
      <c r="AL33" s="1" t="s">
        <v>492</v>
      </c>
      <c r="AM33" s="8" t="s">
        <v>3355</v>
      </c>
      <c r="AN33" s="1">
        <v>3</v>
      </c>
      <c r="AO33" s="1" t="s">
        <v>493</v>
      </c>
      <c r="AP33" s="8" t="s">
        <v>3346</v>
      </c>
      <c r="AQ33" s="1">
        <v>4</v>
      </c>
      <c r="AR33" s="1" t="s">
        <v>80</v>
      </c>
      <c r="AS33" s="1" t="s">
        <v>494</v>
      </c>
      <c r="AT33" s="8" t="s">
        <v>3455</v>
      </c>
      <c r="AU33" s="1" t="s">
        <v>112</v>
      </c>
      <c r="AV33" s="1" t="s">
        <v>63</v>
      </c>
      <c r="AW33" s="1" t="s">
        <v>64</v>
      </c>
      <c r="AZ33" s="1" t="s">
        <v>65</v>
      </c>
    </row>
    <row r="34" spans="1:53" ht="184.8" x14ac:dyDescent="0.25">
      <c r="A34" s="1">
        <v>44062.00388827546</v>
      </c>
      <c r="B34" s="1" t="s">
        <v>38</v>
      </c>
      <c r="C34" s="1" t="s">
        <v>143</v>
      </c>
      <c r="D34" s="1">
        <v>3</v>
      </c>
      <c r="E34" s="1" t="s">
        <v>495</v>
      </c>
      <c r="F34" s="8" t="s">
        <v>3456</v>
      </c>
      <c r="G34" s="1" t="s">
        <v>117</v>
      </c>
      <c r="H34" s="1" t="s">
        <v>496</v>
      </c>
      <c r="I34" s="8" t="s">
        <v>3457</v>
      </c>
      <c r="J34" s="1" t="s">
        <v>146</v>
      </c>
      <c r="K34" s="1" t="s">
        <v>497</v>
      </c>
      <c r="L34" s="8" t="s">
        <v>3461</v>
      </c>
      <c r="M34" s="1" t="s">
        <v>101</v>
      </c>
      <c r="N34" s="1" t="s">
        <v>498</v>
      </c>
      <c r="O34" s="8" t="s">
        <v>4086</v>
      </c>
      <c r="P34" s="1" t="s">
        <v>45</v>
      </c>
      <c r="Q34" s="1" t="s">
        <v>499</v>
      </c>
      <c r="R34" s="8" t="s">
        <v>3286</v>
      </c>
      <c r="S34" s="1" t="s">
        <v>39</v>
      </c>
      <c r="T34" s="1" t="s">
        <v>48</v>
      </c>
      <c r="U34" s="1" t="s">
        <v>49</v>
      </c>
      <c r="V34" s="1">
        <v>3</v>
      </c>
      <c r="W34" s="1" t="s">
        <v>500</v>
      </c>
      <c r="X34" s="8" t="s">
        <v>3463</v>
      </c>
      <c r="Y34" s="1" t="s">
        <v>90</v>
      </c>
      <c r="Z34" s="1" t="s">
        <v>52</v>
      </c>
      <c r="AA34" s="1" t="s">
        <v>53</v>
      </c>
      <c r="AB34" s="1" t="s">
        <v>501</v>
      </c>
      <c r="AC34" s="8" t="s">
        <v>4085</v>
      </c>
      <c r="AD34" s="1" t="s">
        <v>502</v>
      </c>
      <c r="AE34" s="8" t="s">
        <v>3245</v>
      </c>
      <c r="AF34" s="1" t="s">
        <v>503</v>
      </c>
      <c r="AG34" s="8" t="s">
        <v>3465</v>
      </c>
      <c r="AH34" s="1">
        <v>4</v>
      </c>
      <c r="AI34" s="1" t="s">
        <v>504</v>
      </c>
      <c r="AJ34" s="8" t="s">
        <v>3466</v>
      </c>
      <c r="AK34" s="1">
        <v>4</v>
      </c>
      <c r="AL34" s="1" t="s">
        <v>505</v>
      </c>
      <c r="AM34" s="8" t="s">
        <v>3467</v>
      </c>
      <c r="AN34" s="1">
        <v>3</v>
      </c>
      <c r="AO34" s="1" t="s">
        <v>506</v>
      </c>
      <c r="AP34" s="8" t="s">
        <v>3346</v>
      </c>
      <c r="AQ34" s="1">
        <v>3</v>
      </c>
      <c r="AR34" s="1" t="s">
        <v>80</v>
      </c>
      <c r="AS34" s="13" t="s">
        <v>507</v>
      </c>
      <c r="AT34" s="8" t="s">
        <v>3468</v>
      </c>
      <c r="AU34" s="1" t="s">
        <v>62</v>
      </c>
      <c r="AV34" s="1" t="s">
        <v>207</v>
      </c>
      <c r="AW34" s="1" t="s">
        <v>64</v>
      </c>
      <c r="AX34" s="1" t="s">
        <v>508</v>
      </c>
      <c r="AY34" s="8"/>
      <c r="AZ34" s="1" t="s">
        <v>65</v>
      </c>
    </row>
    <row r="35" spans="1:53" ht="132" x14ac:dyDescent="0.25">
      <c r="A35" s="1">
        <v>44062.015832719902</v>
      </c>
      <c r="B35" s="1" t="s">
        <v>38</v>
      </c>
      <c r="C35" s="1" t="s">
        <v>209</v>
      </c>
      <c r="D35" s="1">
        <v>1</v>
      </c>
      <c r="E35" s="1" t="s">
        <v>509</v>
      </c>
      <c r="F35" s="8" t="s">
        <v>3469</v>
      </c>
      <c r="G35" s="1" t="s">
        <v>41</v>
      </c>
      <c r="H35" s="1" t="s">
        <v>510</v>
      </c>
      <c r="I35" s="8" t="s">
        <v>3333</v>
      </c>
      <c r="M35" s="1" t="s">
        <v>43</v>
      </c>
      <c r="N35" s="1" t="s">
        <v>511</v>
      </c>
      <c r="O35" s="8" t="s">
        <v>3244</v>
      </c>
      <c r="P35" s="1" t="s">
        <v>87</v>
      </c>
      <c r="Q35" s="1" t="s">
        <v>512</v>
      </c>
      <c r="R35" s="8" t="s">
        <v>3286</v>
      </c>
      <c r="S35" s="1" t="s">
        <v>89</v>
      </c>
      <c r="T35" s="1" t="s">
        <v>48</v>
      </c>
      <c r="U35" s="1" t="s">
        <v>49</v>
      </c>
      <c r="V35" s="1">
        <v>2</v>
      </c>
      <c r="W35" s="1" t="s">
        <v>450</v>
      </c>
      <c r="X35" s="8"/>
      <c r="Y35" s="1" t="s">
        <v>51</v>
      </c>
      <c r="Z35" s="1" t="s">
        <v>52</v>
      </c>
      <c r="AA35" s="1" t="s">
        <v>53</v>
      </c>
      <c r="AB35" s="1" t="s">
        <v>513</v>
      </c>
      <c r="AC35" s="8" t="s">
        <v>4088</v>
      </c>
      <c r="AD35" s="1" t="s">
        <v>514</v>
      </c>
      <c r="AE35" s="8"/>
      <c r="AF35" s="1" t="s">
        <v>515</v>
      </c>
      <c r="AG35" s="8" t="s">
        <v>3470</v>
      </c>
      <c r="AH35" s="1">
        <v>4</v>
      </c>
      <c r="AI35" s="1" t="s">
        <v>516</v>
      </c>
      <c r="AJ35" s="8" t="s">
        <v>3238</v>
      </c>
      <c r="AK35" s="1">
        <v>4</v>
      </c>
      <c r="AL35" s="1" t="s">
        <v>517</v>
      </c>
      <c r="AM35" s="8" t="s">
        <v>3238</v>
      </c>
      <c r="AN35" s="1">
        <v>4</v>
      </c>
      <c r="AO35" s="1" t="s">
        <v>518</v>
      </c>
      <c r="AP35" s="8" t="s">
        <v>3238</v>
      </c>
      <c r="AQ35" s="1">
        <v>4</v>
      </c>
      <c r="AR35" s="1" t="s">
        <v>60</v>
      </c>
      <c r="AS35" s="1" t="s">
        <v>519</v>
      </c>
      <c r="AT35" s="8" t="s">
        <v>3703</v>
      </c>
      <c r="AU35" s="1" t="s">
        <v>112</v>
      </c>
      <c r="AV35" s="1" t="s">
        <v>82</v>
      </c>
      <c r="AW35" s="1" t="s">
        <v>64</v>
      </c>
      <c r="AZ35" s="3" t="s">
        <v>520</v>
      </c>
      <c r="BA35" s="9" t="s">
        <v>3471</v>
      </c>
    </row>
    <row r="36" spans="1:53" ht="184.8" x14ac:dyDescent="0.25">
      <c r="A36" s="1">
        <v>44062.027814004628</v>
      </c>
      <c r="B36" s="1" t="s">
        <v>38</v>
      </c>
      <c r="C36" s="1" t="s">
        <v>39</v>
      </c>
      <c r="D36" s="1">
        <v>3</v>
      </c>
      <c r="E36" s="1" t="s">
        <v>521</v>
      </c>
      <c r="F36" s="8" t="s">
        <v>3472</v>
      </c>
      <c r="G36" s="1" t="s">
        <v>41</v>
      </c>
      <c r="H36" s="1" t="s">
        <v>522</v>
      </c>
      <c r="I36" s="8" t="s">
        <v>3372</v>
      </c>
      <c r="M36" s="1" t="s">
        <v>43</v>
      </c>
      <c r="N36" s="1" t="s">
        <v>523</v>
      </c>
      <c r="O36" s="8" t="s">
        <v>3287</v>
      </c>
      <c r="P36" s="1" t="s">
        <v>87</v>
      </c>
      <c r="Q36" s="1" t="s">
        <v>524</v>
      </c>
      <c r="R36" s="8" t="s">
        <v>3286</v>
      </c>
      <c r="S36" s="1" t="s">
        <v>89</v>
      </c>
      <c r="T36" s="1" t="s">
        <v>48</v>
      </c>
      <c r="U36" s="1" t="s">
        <v>49</v>
      </c>
      <c r="V36" s="1">
        <v>4</v>
      </c>
      <c r="W36" s="1" t="s">
        <v>525</v>
      </c>
      <c r="X36" s="8" t="s">
        <v>3463</v>
      </c>
      <c r="Y36" s="1" t="s">
        <v>526</v>
      </c>
      <c r="Z36" s="1" t="s">
        <v>52</v>
      </c>
      <c r="AA36" s="1" t="s">
        <v>53</v>
      </c>
      <c r="AB36" s="1" t="s">
        <v>527</v>
      </c>
      <c r="AC36" s="8" t="s">
        <v>4089</v>
      </c>
      <c r="AD36" s="1" t="s">
        <v>528</v>
      </c>
      <c r="AE36" s="8" t="s">
        <v>3241</v>
      </c>
      <c r="AF36" s="1" t="s">
        <v>529</v>
      </c>
      <c r="AG36" s="8" t="s">
        <v>3474</v>
      </c>
      <c r="AH36" s="1">
        <v>3</v>
      </c>
      <c r="AI36" s="1" t="s">
        <v>530</v>
      </c>
      <c r="AJ36" s="8" t="s">
        <v>3475</v>
      </c>
      <c r="AK36" s="1">
        <v>4</v>
      </c>
      <c r="AL36" s="1" t="s">
        <v>531</v>
      </c>
      <c r="AM36" s="8" t="s">
        <v>3401</v>
      </c>
      <c r="AN36" s="1">
        <v>4</v>
      </c>
      <c r="AO36" s="1" t="s">
        <v>532</v>
      </c>
      <c r="AP36" s="8" t="s">
        <v>3476</v>
      </c>
      <c r="AQ36" s="1">
        <v>4</v>
      </c>
      <c r="AR36" s="1" t="s">
        <v>80</v>
      </c>
      <c r="AS36" s="1" t="s">
        <v>533</v>
      </c>
      <c r="AT36" s="8" t="s">
        <v>3293</v>
      </c>
      <c r="AU36" s="1" t="s">
        <v>62</v>
      </c>
      <c r="AV36" s="1" t="s">
        <v>63</v>
      </c>
      <c r="AW36" s="1" t="s">
        <v>64</v>
      </c>
      <c r="AZ36" s="1" t="s">
        <v>65</v>
      </c>
    </row>
    <row r="37" spans="1:53" ht="290.39999999999998" x14ac:dyDescent="0.25">
      <c r="A37" s="1">
        <v>44062.065464733794</v>
      </c>
      <c r="B37" s="1" t="s">
        <v>38</v>
      </c>
      <c r="C37" s="1" t="s">
        <v>39</v>
      </c>
      <c r="D37" s="1">
        <v>2</v>
      </c>
      <c r="E37" s="1" t="s">
        <v>534</v>
      </c>
      <c r="F37" s="8" t="s">
        <v>3477</v>
      </c>
      <c r="G37" s="1" t="s">
        <v>117</v>
      </c>
      <c r="H37" s="1" t="s">
        <v>535</v>
      </c>
      <c r="I37" s="8" t="s">
        <v>3478</v>
      </c>
      <c r="J37" s="1" t="s">
        <v>146</v>
      </c>
      <c r="K37" s="1" t="s">
        <v>536</v>
      </c>
      <c r="L37" s="8" t="s">
        <v>3479</v>
      </c>
      <c r="M37" s="1" t="s">
        <v>43</v>
      </c>
      <c r="N37" s="1" t="s">
        <v>537</v>
      </c>
      <c r="O37" s="8" t="s">
        <v>3480</v>
      </c>
      <c r="P37" s="1" t="s">
        <v>87</v>
      </c>
      <c r="Q37" s="1" t="s">
        <v>538</v>
      </c>
      <c r="R37" s="8" t="s">
        <v>3491</v>
      </c>
      <c r="S37" s="1" t="s">
        <v>89</v>
      </c>
      <c r="T37" s="1" t="s">
        <v>48</v>
      </c>
      <c r="U37" s="1" t="s">
        <v>48</v>
      </c>
      <c r="V37" s="1">
        <v>2</v>
      </c>
      <c r="W37" s="13" t="s">
        <v>539</v>
      </c>
      <c r="X37" s="8" t="s">
        <v>3490</v>
      </c>
      <c r="Y37" s="1" t="s">
        <v>540</v>
      </c>
      <c r="Z37" s="1" t="s">
        <v>73</v>
      </c>
      <c r="AA37" s="1" t="s">
        <v>541</v>
      </c>
      <c r="AB37" s="1" t="s">
        <v>542</v>
      </c>
      <c r="AC37" s="8" t="s">
        <v>3481</v>
      </c>
      <c r="AD37" s="1" t="s">
        <v>543</v>
      </c>
      <c r="AE37" s="8" t="s">
        <v>3482</v>
      </c>
      <c r="AF37" s="1" t="s">
        <v>544</v>
      </c>
      <c r="AG37" s="8" t="s">
        <v>3483</v>
      </c>
      <c r="AH37" s="1">
        <v>3</v>
      </c>
      <c r="AI37" s="1" t="s">
        <v>545</v>
      </c>
      <c r="AJ37" s="8" t="s">
        <v>3484</v>
      </c>
      <c r="AK37" s="1">
        <v>4</v>
      </c>
      <c r="AL37" s="1" t="s">
        <v>546</v>
      </c>
      <c r="AM37" s="8" t="s">
        <v>3485</v>
      </c>
      <c r="AN37" s="1">
        <v>3</v>
      </c>
      <c r="AO37" s="1" t="s">
        <v>547</v>
      </c>
      <c r="AP37" s="8" t="s">
        <v>3486</v>
      </c>
      <c r="AQ37" s="1">
        <v>4</v>
      </c>
      <c r="AR37" s="1" t="s">
        <v>60</v>
      </c>
      <c r="AS37" s="1" t="s">
        <v>548</v>
      </c>
      <c r="AT37" s="8" t="s">
        <v>3487</v>
      </c>
      <c r="AU37" s="1" t="s">
        <v>406</v>
      </c>
      <c r="AV37" s="1" t="s">
        <v>549</v>
      </c>
      <c r="AW37" s="1" t="s">
        <v>64</v>
      </c>
      <c r="AZ37" s="1" t="s">
        <v>65</v>
      </c>
    </row>
    <row r="38" spans="1:53" ht="171.6" x14ac:dyDescent="0.25">
      <c r="A38" s="1">
        <v>44062.139386273149</v>
      </c>
      <c r="B38" s="1" t="s">
        <v>38</v>
      </c>
      <c r="C38" s="1" t="s">
        <v>209</v>
      </c>
      <c r="D38" s="1">
        <v>3</v>
      </c>
      <c r="E38" s="1" t="s">
        <v>550</v>
      </c>
      <c r="F38" s="8" t="s">
        <v>3488</v>
      </c>
      <c r="G38" s="1" t="s">
        <v>41</v>
      </c>
      <c r="H38" s="1" t="s">
        <v>551</v>
      </c>
      <c r="I38" s="8" t="s">
        <v>3449</v>
      </c>
      <c r="M38" s="1" t="s">
        <v>43</v>
      </c>
      <c r="N38" s="1" t="s">
        <v>552</v>
      </c>
      <c r="O38" s="8" t="s">
        <v>4090</v>
      </c>
      <c r="P38" s="1" t="s">
        <v>87</v>
      </c>
      <c r="Q38" s="1" t="s">
        <v>553</v>
      </c>
      <c r="R38" s="8" t="s">
        <v>3489</v>
      </c>
      <c r="S38" s="1" t="s">
        <v>89</v>
      </c>
      <c r="T38" s="1" t="s">
        <v>48</v>
      </c>
      <c r="U38" s="1" t="s">
        <v>49</v>
      </c>
      <c r="V38" s="1">
        <v>4</v>
      </c>
      <c r="W38" s="1" t="s">
        <v>554</v>
      </c>
      <c r="X38" s="8" t="s">
        <v>3463</v>
      </c>
      <c r="Y38" s="1" t="s">
        <v>90</v>
      </c>
      <c r="Z38" s="1" t="s">
        <v>73</v>
      </c>
      <c r="AA38" s="1" t="s">
        <v>53</v>
      </c>
      <c r="AB38" s="1" t="s">
        <v>555</v>
      </c>
      <c r="AC38" s="8" t="s">
        <v>4091</v>
      </c>
      <c r="AD38" s="1" t="s">
        <v>556</v>
      </c>
      <c r="AE38" s="8" t="s">
        <v>3265</v>
      </c>
      <c r="AF38" s="1" t="s">
        <v>557</v>
      </c>
      <c r="AG38" s="8" t="s">
        <v>3516</v>
      </c>
      <c r="AH38" s="1">
        <v>1</v>
      </c>
      <c r="AI38" s="1" t="s">
        <v>558</v>
      </c>
      <c r="AJ38" s="8" t="s">
        <v>3492</v>
      </c>
      <c r="AK38" s="1">
        <v>4</v>
      </c>
      <c r="AL38" s="1" t="s">
        <v>559</v>
      </c>
      <c r="AM38" s="8" t="s">
        <v>3494</v>
      </c>
      <c r="AN38" s="1">
        <v>4</v>
      </c>
      <c r="AO38" s="1" t="s">
        <v>560</v>
      </c>
      <c r="AP38" s="8" t="s">
        <v>3493</v>
      </c>
      <c r="AQ38" s="1">
        <v>4</v>
      </c>
      <c r="AR38" s="1" t="s">
        <v>80</v>
      </c>
      <c r="AS38" s="1" t="s">
        <v>561</v>
      </c>
      <c r="AT38" s="8" t="s">
        <v>3495</v>
      </c>
      <c r="AU38" s="1" t="s">
        <v>112</v>
      </c>
      <c r="AV38" s="1" t="s">
        <v>160</v>
      </c>
      <c r="AW38" s="1" t="s">
        <v>344</v>
      </c>
      <c r="AX38" s="1" t="s">
        <v>562</v>
      </c>
      <c r="AY38" s="8"/>
      <c r="AZ38" s="1" t="s">
        <v>65</v>
      </c>
    </row>
    <row r="39" spans="1:53" ht="145.19999999999999" x14ac:dyDescent="0.25">
      <c r="A39" s="1">
        <v>44062.17267561343</v>
      </c>
      <c r="B39" s="1" t="s">
        <v>38</v>
      </c>
      <c r="C39" s="1" t="s">
        <v>143</v>
      </c>
      <c r="D39" s="1">
        <v>4</v>
      </c>
      <c r="E39" s="1" t="s">
        <v>563</v>
      </c>
      <c r="F39" s="8" t="s">
        <v>3292</v>
      </c>
      <c r="G39" s="1" t="s">
        <v>117</v>
      </c>
      <c r="H39" s="1" t="s">
        <v>564</v>
      </c>
      <c r="I39" s="8" t="s">
        <v>3313</v>
      </c>
      <c r="J39" s="1" t="s">
        <v>146</v>
      </c>
      <c r="K39" s="1" t="s">
        <v>565</v>
      </c>
      <c r="L39" s="8" t="s">
        <v>3320</v>
      </c>
      <c r="M39" s="1" t="s">
        <v>43</v>
      </c>
      <c r="N39" s="1" t="s">
        <v>566</v>
      </c>
      <c r="O39" s="8" t="s">
        <v>3244</v>
      </c>
      <c r="P39" s="1" t="s">
        <v>45</v>
      </c>
      <c r="Q39" s="1" t="s">
        <v>567</v>
      </c>
      <c r="R39" s="8" t="s">
        <v>3259</v>
      </c>
      <c r="S39" s="1" t="s">
        <v>47</v>
      </c>
      <c r="T39" s="1" t="s">
        <v>48</v>
      </c>
      <c r="U39" s="1" t="s">
        <v>49</v>
      </c>
      <c r="V39" s="1">
        <v>4</v>
      </c>
      <c r="W39" s="1" t="s">
        <v>243</v>
      </c>
      <c r="X39" s="8"/>
      <c r="Y39" s="1" t="s">
        <v>229</v>
      </c>
      <c r="Z39" s="1" t="s">
        <v>73</v>
      </c>
      <c r="AA39" s="1" t="s">
        <v>53</v>
      </c>
      <c r="AB39" s="1" t="s">
        <v>568</v>
      </c>
      <c r="AC39" s="8" t="s">
        <v>4068</v>
      </c>
      <c r="AD39" s="1" t="s">
        <v>569</v>
      </c>
      <c r="AE39" s="8" t="s">
        <v>3265</v>
      </c>
      <c r="AF39" s="1" t="s">
        <v>570</v>
      </c>
      <c r="AG39" s="8" t="s">
        <v>3426</v>
      </c>
      <c r="AH39" s="1">
        <v>2</v>
      </c>
      <c r="AI39" s="1" t="s">
        <v>571</v>
      </c>
      <c r="AJ39" s="8" t="s">
        <v>3346</v>
      </c>
      <c r="AK39" s="1">
        <v>4</v>
      </c>
      <c r="AL39" s="1" t="s">
        <v>572</v>
      </c>
      <c r="AM39" s="8" t="s">
        <v>3496</v>
      </c>
      <c r="AN39" s="1">
        <v>3</v>
      </c>
      <c r="AO39" s="1" t="s">
        <v>573</v>
      </c>
      <c r="AP39" s="8" t="s">
        <v>3292</v>
      </c>
      <c r="AQ39" s="1">
        <v>4</v>
      </c>
      <c r="AR39" s="1" t="s">
        <v>80</v>
      </c>
      <c r="AS39" s="1" t="s">
        <v>574</v>
      </c>
      <c r="AT39" s="8" t="s">
        <v>3497</v>
      </c>
      <c r="AU39" s="1" t="s">
        <v>62</v>
      </c>
      <c r="AV39" s="1" t="s">
        <v>575</v>
      </c>
      <c r="AW39" s="1" t="s">
        <v>64</v>
      </c>
      <c r="AZ39" s="1" t="s">
        <v>65</v>
      </c>
    </row>
    <row r="40" spans="1:53" ht="92.4" x14ac:dyDescent="0.25">
      <c r="A40" s="1">
        <v>44062.202014131944</v>
      </c>
      <c r="B40" s="1" t="s">
        <v>38</v>
      </c>
      <c r="C40" s="1" t="s">
        <v>115</v>
      </c>
      <c r="D40" s="1">
        <v>3</v>
      </c>
      <c r="E40" s="1" t="s">
        <v>576</v>
      </c>
      <c r="F40" s="8" t="s">
        <v>3265</v>
      </c>
      <c r="G40" s="1" t="s">
        <v>117</v>
      </c>
      <c r="H40" s="1" t="s">
        <v>577</v>
      </c>
      <c r="I40" s="8" t="s">
        <v>3286</v>
      </c>
      <c r="J40" s="1" t="s">
        <v>119</v>
      </c>
      <c r="K40" s="1" t="s">
        <v>578</v>
      </c>
      <c r="L40" s="8" t="s">
        <v>3498</v>
      </c>
      <c r="M40" s="1" t="s">
        <v>43</v>
      </c>
      <c r="N40" s="1" t="s">
        <v>579</v>
      </c>
      <c r="O40" s="8" t="s">
        <v>3265</v>
      </c>
      <c r="P40" s="1" t="s">
        <v>87</v>
      </c>
      <c r="Q40" s="1" t="s">
        <v>580</v>
      </c>
      <c r="R40" s="8" t="s">
        <v>3499</v>
      </c>
      <c r="S40" s="1" t="s">
        <v>89</v>
      </c>
      <c r="T40" s="1" t="s">
        <v>48</v>
      </c>
      <c r="U40" s="1" t="s">
        <v>49</v>
      </c>
      <c r="V40" s="1">
        <v>4</v>
      </c>
      <c r="W40" s="1" t="s">
        <v>123</v>
      </c>
      <c r="X40" s="8"/>
      <c r="Y40" s="1" t="s">
        <v>72</v>
      </c>
      <c r="Z40" s="1" t="s">
        <v>52</v>
      </c>
      <c r="AA40" s="1" t="s">
        <v>53</v>
      </c>
      <c r="AB40" s="1" t="s">
        <v>581</v>
      </c>
      <c r="AC40" s="8" t="s">
        <v>4092</v>
      </c>
      <c r="AD40" s="1" t="s">
        <v>582</v>
      </c>
      <c r="AE40" s="8" t="s">
        <v>3245</v>
      </c>
      <c r="AF40" s="1" t="s">
        <v>583</v>
      </c>
      <c r="AG40" s="8" t="s">
        <v>3500</v>
      </c>
      <c r="AH40" s="1">
        <v>3</v>
      </c>
      <c r="AI40" s="1" t="s">
        <v>584</v>
      </c>
      <c r="AJ40" s="8" t="s">
        <v>3906</v>
      </c>
      <c r="AK40" s="1">
        <v>4</v>
      </c>
      <c r="AL40" s="1" t="s">
        <v>585</v>
      </c>
      <c r="AM40" s="8" t="s">
        <v>3346</v>
      </c>
      <c r="AN40" s="1">
        <v>4</v>
      </c>
      <c r="AO40" s="1" t="s">
        <v>586</v>
      </c>
      <c r="AP40" s="8" t="s">
        <v>3346</v>
      </c>
      <c r="AQ40" s="1">
        <v>3</v>
      </c>
      <c r="AR40" s="1" t="s">
        <v>60</v>
      </c>
      <c r="AS40" s="1" t="s">
        <v>587</v>
      </c>
      <c r="AT40" s="8" t="s">
        <v>3501</v>
      </c>
      <c r="AU40" s="1" t="s">
        <v>62</v>
      </c>
      <c r="AV40" s="1" t="s">
        <v>63</v>
      </c>
      <c r="AW40" s="1" t="s">
        <v>356</v>
      </c>
      <c r="AZ40" s="1" t="s">
        <v>65</v>
      </c>
    </row>
    <row r="41" spans="1:53" ht="145.19999999999999" x14ac:dyDescent="0.25">
      <c r="A41" s="1">
        <v>44062.307120393518</v>
      </c>
      <c r="B41" s="1" t="s">
        <v>38</v>
      </c>
      <c r="C41" s="1" t="s">
        <v>39</v>
      </c>
      <c r="D41" s="1">
        <v>3</v>
      </c>
      <c r="E41" s="1" t="s">
        <v>588</v>
      </c>
      <c r="F41" s="8" t="s">
        <v>3502</v>
      </c>
      <c r="G41" s="1" t="s">
        <v>117</v>
      </c>
      <c r="H41" s="1" t="s">
        <v>589</v>
      </c>
      <c r="I41" s="8" t="s">
        <v>3503</v>
      </c>
      <c r="J41" s="1" t="s">
        <v>119</v>
      </c>
      <c r="K41" s="1" t="s">
        <v>590</v>
      </c>
      <c r="L41" s="8" t="s">
        <v>3504</v>
      </c>
      <c r="M41" s="1" t="s">
        <v>43</v>
      </c>
      <c r="N41" s="1" t="s">
        <v>591</v>
      </c>
      <c r="O41" s="8" t="s">
        <v>3244</v>
      </c>
      <c r="P41" s="1" t="s">
        <v>45</v>
      </c>
      <c r="Q41" s="1" t="s">
        <v>592</v>
      </c>
      <c r="R41" s="8" t="s">
        <v>3425</v>
      </c>
      <c r="S41" s="1" t="s">
        <v>47</v>
      </c>
      <c r="T41" s="1" t="s">
        <v>48</v>
      </c>
      <c r="U41" s="1" t="s">
        <v>48</v>
      </c>
      <c r="V41" s="1">
        <v>3</v>
      </c>
      <c r="W41" s="1" t="s">
        <v>593</v>
      </c>
      <c r="X41" s="8" t="s">
        <v>3505</v>
      </c>
      <c r="Y41" s="1" t="s">
        <v>594</v>
      </c>
      <c r="Z41" s="1" t="s">
        <v>91</v>
      </c>
      <c r="AA41" s="1" t="s">
        <v>53</v>
      </c>
      <c r="AB41" s="13" t="s">
        <v>595</v>
      </c>
      <c r="AC41" s="8" t="s">
        <v>3506</v>
      </c>
      <c r="AD41" s="1" t="s">
        <v>596</v>
      </c>
      <c r="AE41" s="8" t="s">
        <v>6054</v>
      </c>
      <c r="AF41" s="1" t="s">
        <v>597</v>
      </c>
      <c r="AG41" s="8" t="s">
        <v>3507</v>
      </c>
      <c r="AH41" s="1">
        <v>3</v>
      </c>
      <c r="AI41" s="1" t="s">
        <v>598</v>
      </c>
      <c r="AJ41" s="8" t="s">
        <v>3500</v>
      </c>
      <c r="AK41" s="1">
        <v>3</v>
      </c>
      <c r="AL41" s="1" t="s">
        <v>599</v>
      </c>
      <c r="AM41" s="8" t="s">
        <v>3509</v>
      </c>
      <c r="AN41" s="1" t="s">
        <v>3508</v>
      </c>
      <c r="AO41" s="1" t="s">
        <v>600</v>
      </c>
      <c r="AP41" s="8" t="s">
        <v>3423</v>
      </c>
      <c r="AQ41" s="1">
        <v>3</v>
      </c>
      <c r="AR41" s="1" t="s">
        <v>80</v>
      </c>
      <c r="AS41" s="1" t="s">
        <v>601</v>
      </c>
      <c r="AT41" s="8" t="s">
        <v>3510</v>
      </c>
      <c r="AU41" s="1" t="s">
        <v>112</v>
      </c>
      <c r="AV41" s="1" t="s">
        <v>602</v>
      </c>
      <c r="AW41" s="1" t="s">
        <v>64</v>
      </c>
      <c r="AZ41" s="1" t="s">
        <v>65</v>
      </c>
    </row>
    <row r="42" spans="1:53" ht="145.19999999999999" x14ac:dyDescent="0.25">
      <c r="A42" s="1">
        <v>44062.334708287039</v>
      </c>
      <c r="B42" s="1" t="s">
        <v>38</v>
      </c>
      <c r="C42" s="1" t="s">
        <v>143</v>
      </c>
      <c r="D42" s="1">
        <v>4</v>
      </c>
      <c r="E42" s="1" t="s">
        <v>603</v>
      </c>
      <c r="F42" s="8" t="s">
        <v>3238</v>
      </c>
      <c r="G42" s="1" t="s">
        <v>41</v>
      </c>
      <c r="H42" s="1" t="s">
        <v>604</v>
      </c>
      <c r="I42" s="8" t="s">
        <v>3286</v>
      </c>
      <c r="M42" s="1" t="s">
        <v>43</v>
      </c>
      <c r="N42" s="1" t="s">
        <v>605</v>
      </c>
      <c r="O42" s="8" t="s">
        <v>3244</v>
      </c>
      <c r="P42" s="1" t="s">
        <v>87</v>
      </c>
      <c r="Q42" s="1" t="s">
        <v>606</v>
      </c>
      <c r="R42" s="8" t="s">
        <v>3511</v>
      </c>
      <c r="S42" s="1" t="s">
        <v>89</v>
      </c>
      <c r="T42" s="1" t="s">
        <v>48</v>
      </c>
      <c r="U42" s="1" t="s">
        <v>49</v>
      </c>
      <c r="V42" s="1">
        <v>4</v>
      </c>
      <c r="W42" s="1" t="s">
        <v>71</v>
      </c>
      <c r="X42" s="8"/>
      <c r="Y42" s="1" t="s">
        <v>607</v>
      </c>
      <c r="Z42" s="1" t="s">
        <v>91</v>
      </c>
      <c r="AA42" s="1" t="s">
        <v>53</v>
      </c>
      <c r="AB42" s="1" t="s">
        <v>608</v>
      </c>
      <c r="AC42" s="8" t="s">
        <v>3512</v>
      </c>
      <c r="AD42" s="1" t="s">
        <v>609</v>
      </c>
      <c r="AE42" s="8" t="s">
        <v>3515</v>
      </c>
      <c r="AF42" s="1" t="s">
        <v>610</v>
      </c>
      <c r="AG42" s="8" t="s">
        <v>3516</v>
      </c>
      <c r="AH42" s="1">
        <v>3</v>
      </c>
      <c r="AI42" s="1" t="s">
        <v>611</v>
      </c>
      <c r="AJ42" s="8" t="s">
        <v>3355</v>
      </c>
      <c r="AK42" s="1">
        <v>4</v>
      </c>
      <c r="AL42" s="1" t="s">
        <v>612</v>
      </c>
      <c r="AM42" s="8" t="s">
        <v>3517</v>
      </c>
      <c r="AN42" s="1">
        <v>4</v>
      </c>
      <c r="AO42" s="1" t="s">
        <v>613</v>
      </c>
      <c r="AP42" s="8" t="s">
        <v>3518</v>
      </c>
      <c r="AQ42" s="1">
        <v>4</v>
      </c>
      <c r="AR42" s="1" t="s">
        <v>60</v>
      </c>
      <c r="AS42" s="1" t="s">
        <v>614</v>
      </c>
      <c r="AT42" s="8" t="s">
        <v>3519</v>
      </c>
      <c r="AU42" s="1" t="s">
        <v>62</v>
      </c>
      <c r="AV42" s="1" t="s">
        <v>160</v>
      </c>
      <c r="AW42" s="1" t="s">
        <v>64</v>
      </c>
      <c r="AZ42" s="1" t="s">
        <v>65</v>
      </c>
    </row>
    <row r="43" spans="1:53" ht="118.8" x14ac:dyDescent="0.25">
      <c r="A43" s="1">
        <v>44062.352007939815</v>
      </c>
      <c r="B43" s="1" t="s">
        <v>38</v>
      </c>
      <c r="C43" s="1" t="s">
        <v>89</v>
      </c>
      <c r="D43" s="1">
        <v>1</v>
      </c>
      <c r="E43" s="1" t="s">
        <v>615</v>
      </c>
      <c r="F43" s="8" t="s">
        <v>3265</v>
      </c>
      <c r="G43" s="1" t="s">
        <v>41</v>
      </c>
      <c r="H43" s="1" t="s">
        <v>122</v>
      </c>
      <c r="I43" s="8" t="s">
        <v>3265</v>
      </c>
      <c r="M43" s="1" t="s">
        <v>43</v>
      </c>
      <c r="N43" s="1" t="s">
        <v>616</v>
      </c>
      <c r="O43" s="8" t="s">
        <v>3244</v>
      </c>
      <c r="P43" s="1" t="s">
        <v>87</v>
      </c>
      <c r="Q43" s="1" t="s">
        <v>617</v>
      </c>
      <c r="R43" s="8" t="s">
        <v>3245</v>
      </c>
      <c r="S43" s="1" t="s">
        <v>89</v>
      </c>
      <c r="T43" s="1" t="s">
        <v>184</v>
      </c>
      <c r="U43" s="1" t="s">
        <v>70</v>
      </c>
      <c r="V43" s="1">
        <v>1</v>
      </c>
      <c r="W43" s="13" t="s">
        <v>618</v>
      </c>
      <c r="X43" s="8" t="s">
        <v>3520</v>
      </c>
      <c r="Y43" s="1" t="s">
        <v>72</v>
      </c>
      <c r="Z43" s="1" t="s">
        <v>52</v>
      </c>
      <c r="AA43" s="1" t="s">
        <v>53</v>
      </c>
      <c r="AB43" s="1" t="s">
        <v>615</v>
      </c>
      <c r="AC43" s="8" t="s">
        <v>3265</v>
      </c>
      <c r="AD43" s="1" t="s">
        <v>619</v>
      </c>
      <c r="AE43" s="8" t="s">
        <v>6054</v>
      </c>
      <c r="AF43" s="1" t="s">
        <v>620</v>
      </c>
      <c r="AG43" s="8" t="s">
        <v>3241</v>
      </c>
      <c r="AH43" s="1">
        <v>3</v>
      </c>
      <c r="AI43" s="1" t="s">
        <v>620</v>
      </c>
      <c r="AJ43" s="8" t="s">
        <v>3241</v>
      </c>
      <c r="AK43" s="1">
        <v>3</v>
      </c>
      <c r="AL43" s="1" t="s">
        <v>620</v>
      </c>
      <c r="AM43" s="8" t="s">
        <v>3241</v>
      </c>
      <c r="AN43" s="1">
        <v>3</v>
      </c>
      <c r="AO43" s="1" t="s">
        <v>620</v>
      </c>
      <c r="AP43" s="8" t="s">
        <v>3241</v>
      </c>
      <c r="AQ43" s="1">
        <v>3</v>
      </c>
      <c r="AR43" s="1" t="s">
        <v>140</v>
      </c>
      <c r="AS43" s="1" t="s">
        <v>621</v>
      </c>
      <c r="AT43" s="8" t="s">
        <v>3521</v>
      </c>
      <c r="AU43" s="1" t="s">
        <v>112</v>
      </c>
      <c r="AV43" s="1" t="s">
        <v>142</v>
      </c>
      <c r="AW43" s="1" t="s">
        <v>64</v>
      </c>
      <c r="AZ43" s="1" t="s">
        <v>65</v>
      </c>
    </row>
    <row r="44" spans="1:53" ht="184.8" x14ac:dyDescent="0.25">
      <c r="A44" s="1">
        <v>44062.389428877315</v>
      </c>
      <c r="B44" s="1" t="s">
        <v>38</v>
      </c>
      <c r="C44" s="1" t="s">
        <v>39</v>
      </c>
      <c r="D44" s="1">
        <v>2</v>
      </c>
      <c r="E44" s="1" t="s">
        <v>622</v>
      </c>
      <c r="F44" s="8" t="s">
        <v>3334</v>
      </c>
      <c r="G44" s="1" t="s">
        <v>41</v>
      </c>
      <c r="H44" s="1" t="s">
        <v>623</v>
      </c>
      <c r="I44" s="8" t="s">
        <v>3352</v>
      </c>
      <c r="M44" s="1" t="s">
        <v>43</v>
      </c>
      <c r="N44" s="1" t="s">
        <v>624</v>
      </c>
      <c r="O44" s="8" t="s">
        <v>3244</v>
      </c>
      <c r="P44" s="1" t="s">
        <v>87</v>
      </c>
      <c r="Q44" s="1" t="s">
        <v>625</v>
      </c>
      <c r="R44" s="8" t="s">
        <v>3522</v>
      </c>
      <c r="S44" s="1" t="s">
        <v>89</v>
      </c>
      <c r="T44" s="1" t="s">
        <v>48</v>
      </c>
      <c r="U44" s="1" t="s">
        <v>49</v>
      </c>
      <c r="V44" s="1">
        <v>4</v>
      </c>
      <c r="W44" s="1" t="s">
        <v>626</v>
      </c>
      <c r="X44" s="8"/>
      <c r="Y44" s="1" t="s">
        <v>51</v>
      </c>
      <c r="Z44" s="1" t="s">
        <v>52</v>
      </c>
      <c r="AA44" s="1" t="s">
        <v>53</v>
      </c>
      <c r="AB44" s="1" t="s">
        <v>627</v>
      </c>
      <c r="AC44" s="8" t="s">
        <v>4093</v>
      </c>
      <c r="AD44" s="1" t="s">
        <v>628</v>
      </c>
      <c r="AE44" s="8" t="s">
        <v>3523</v>
      </c>
      <c r="AF44" s="1" t="s">
        <v>629</v>
      </c>
      <c r="AG44" s="8" t="s">
        <v>2745</v>
      </c>
      <c r="AH44" s="1">
        <v>3</v>
      </c>
      <c r="AI44" s="1" t="s">
        <v>630</v>
      </c>
      <c r="AJ44" s="8" t="s">
        <v>3385</v>
      </c>
      <c r="AK44" s="1">
        <v>4</v>
      </c>
      <c r="AL44" s="1" t="s">
        <v>631</v>
      </c>
      <c r="AM44" s="8" t="s">
        <v>3524</v>
      </c>
      <c r="AN44" s="1">
        <v>3</v>
      </c>
      <c r="AO44" s="1" t="s">
        <v>632</v>
      </c>
      <c r="AP44" s="8" t="s">
        <v>3525</v>
      </c>
      <c r="AQ44" s="1">
        <v>4</v>
      </c>
      <c r="AR44" s="1" t="s">
        <v>80</v>
      </c>
      <c r="AS44" s="13" t="s">
        <v>633</v>
      </c>
      <c r="AT44" s="8" t="s">
        <v>3526</v>
      </c>
      <c r="AU44" s="1" t="s">
        <v>112</v>
      </c>
      <c r="AV44" s="1" t="s">
        <v>207</v>
      </c>
      <c r="AW44" s="1" t="s">
        <v>356</v>
      </c>
      <c r="AZ44" s="1" t="s">
        <v>65</v>
      </c>
    </row>
    <row r="45" spans="1:53" ht="118.8" x14ac:dyDescent="0.25">
      <c r="A45" s="1">
        <v>44062.397180717591</v>
      </c>
      <c r="B45" s="1" t="s">
        <v>38</v>
      </c>
      <c r="C45" s="1" t="s">
        <v>39</v>
      </c>
      <c r="D45" s="1">
        <v>2</v>
      </c>
      <c r="E45" s="1" t="s">
        <v>634</v>
      </c>
      <c r="F45" s="8" t="s">
        <v>3527</v>
      </c>
      <c r="G45" s="1" t="s">
        <v>117</v>
      </c>
      <c r="H45" s="1" t="s">
        <v>635</v>
      </c>
      <c r="I45" s="8" t="s">
        <v>4096</v>
      </c>
      <c r="J45" s="1" t="s">
        <v>146</v>
      </c>
      <c r="K45" s="1" t="s">
        <v>636</v>
      </c>
      <c r="L45" s="8" t="s">
        <v>4095</v>
      </c>
      <c r="M45" s="1" t="s">
        <v>43</v>
      </c>
      <c r="N45" s="1" t="s">
        <v>637</v>
      </c>
      <c r="O45" s="8" t="s">
        <v>3244</v>
      </c>
      <c r="P45" s="1" t="s">
        <v>87</v>
      </c>
      <c r="Q45" s="1" t="s">
        <v>638</v>
      </c>
      <c r="R45" s="8" t="s">
        <v>3286</v>
      </c>
      <c r="S45" s="1" t="s">
        <v>89</v>
      </c>
      <c r="T45" s="1" t="s">
        <v>48</v>
      </c>
      <c r="U45" s="1" t="s">
        <v>49</v>
      </c>
      <c r="V45" s="1">
        <v>4</v>
      </c>
      <c r="W45" s="1" t="s">
        <v>50</v>
      </c>
      <c r="X45" s="8"/>
      <c r="Y45" s="1" t="s">
        <v>639</v>
      </c>
      <c r="Z45" s="1" t="s">
        <v>73</v>
      </c>
      <c r="AA45" s="1" t="s">
        <v>53</v>
      </c>
      <c r="AB45" s="1" t="s">
        <v>640</v>
      </c>
      <c r="AC45" s="8" t="s">
        <v>3286</v>
      </c>
      <c r="AD45" s="1" t="s">
        <v>641</v>
      </c>
      <c r="AE45" s="8" t="s">
        <v>3425</v>
      </c>
      <c r="AF45" s="1" t="s">
        <v>642</v>
      </c>
      <c r="AG45" s="8" t="s">
        <v>3444</v>
      </c>
      <c r="AH45" s="1">
        <v>3</v>
      </c>
      <c r="AI45" s="1" t="s">
        <v>643</v>
      </c>
      <c r="AJ45" s="8" t="s">
        <v>3528</v>
      </c>
      <c r="AK45" s="1">
        <v>4</v>
      </c>
      <c r="AL45" s="1" t="s">
        <v>644</v>
      </c>
      <c r="AM45" s="8" t="s">
        <v>3509</v>
      </c>
      <c r="AN45" s="1">
        <v>3</v>
      </c>
      <c r="AO45" s="1" t="s">
        <v>645</v>
      </c>
      <c r="AP45" s="8" t="s">
        <v>3355</v>
      </c>
      <c r="AQ45" s="1">
        <v>4</v>
      </c>
      <c r="AR45" s="1" t="s">
        <v>60</v>
      </c>
      <c r="AS45" s="1" t="s">
        <v>646</v>
      </c>
      <c r="AT45" s="8" t="s">
        <v>4094</v>
      </c>
      <c r="AU45" s="1" t="s">
        <v>62</v>
      </c>
      <c r="AV45" s="1" t="s">
        <v>160</v>
      </c>
      <c r="AW45" s="1" t="s">
        <v>64</v>
      </c>
      <c r="AX45" s="1" t="s">
        <v>647</v>
      </c>
      <c r="AY45" s="8"/>
      <c r="AZ45" s="1" t="s">
        <v>65</v>
      </c>
    </row>
    <row r="46" spans="1:53" ht="264" x14ac:dyDescent="0.25">
      <c r="A46" s="1">
        <v>44062.430531701393</v>
      </c>
      <c r="B46" s="1" t="s">
        <v>38</v>
      </c>
      <c r="C46" s="1" t="s">
        <v>209</v>
      </c>
      <c r="D46" s="1">
        <v>2</v>
      </c>
      <c r="E46" s="1" t="s">
        <v>648</v>
      </c>
      <c r="F46" s="8" t="s">
        <v>3529</v>
      </c>
      <c r="G46" s="1" t="s">
        <v>41</v>
      </c>
      <c r="H46" s="13" t="s">
        <v>649</v>
      </c>
      <c r="I46" s="8" t="s">
        <v>3530</v>
      </c>
      <c r="M46" s="1" t="s">
        <v>43</v>
      </c>
      <c r="N46" s="1" t="s">
        <v>650</v>
      </c>
      <c r="O46" s="8" t="s">
        <v>3287</v>
      </c>
      <c r="P46" s="1" t="s">
        <v>87</v>
      </c>
      <c r="Q46" s="1" t="s">
        <v>651</v>
      </c>
      <c r="R46" s="8" t="s">
        <v>3531</v>
      </c>
      <c r="S46" s="1" t="s">
        <v>89</v>
      </c>
      <c r="T46" s="1" t="s">
        <v>48</v>
      </c>
      <c r="U46" s="1" t="s">
        <v>49</v>
      </c>
      <c r="V46" s="1">
        <v>3</v>
      </c>
      <c r="W46" s="1" t="s">
        <v>50</v>
      </c>
      <c r="X46" s="8"/>
      <c r="Y46" s="1" t="s">
        <v>51</v>
      </c>
      <c r="Z46" s="1" t="s">
        <v>73</v>
      </c>
      <c r="AA46" s="1" t="s">
        <v>53</v>
      </c>
      <c r="AB46" s="1" t="s">
        <v>652</v>
      </c>
      <c r="AC46" s="8" t="s">
        <v>4097</v>
      </c>
      <c r="AD46" s="1" t="s">
        <v>653</v>
      </c>
      <c r="AE46" s="8" t="s">
        <v>3425</v>
      </c>
      <c r="AF46" s="1" t="s">
        <v>654</v>
      </c>
      <c r="AG46" s="8" t="s">
        <v>3533</v>
      </c>
      <c r="AH46" s="1">
        <v>3</v>
      </c>
      <c r="AI46" s="1" t="s">
        <v>655</v>
      </c>
      <c r="AJ46" s="8" t="s">
        <v>3363</v>
      </c>
      <c r="AK46" s="1">
        <v>3</v>
      </c>
      <c r="AL46" s="1" t="s">
        <v>656</v>
      </c>
      <c r="AM46" s="8" t="s">
        <v>3346</v>
      </c>
      <c r="AN46" s="1">
        <v>3</v>
      </c>
      <c r="AO46" s="1" t="s">
        <v>657</v>
      </c>
      <c r="AP46" s="8" t="s">
        <v>3571</v>
      </c>
      <c r="AQ46" s="1">
        <v>4</v>
      </c>
      <c r="AR46" s="1" t="s">
        <v>60</v>
      </c>
      <c r="AS46" s="1" t="s">
        <v>658</v>
      </c>
      <c r="AT46" s="8" t="s">
        <v>3302</v>
      </c>
      <c r="AU46" s="1" t="s">
        <v>112</v>
      </c>
      <c r="AV46" s="1" t="s">
        <v>63</v>
      </c>
      <c r="AW46" s="1" t="s">
        <v>64</v>
      </c>
      <c r="AZ46" s="1" t="s">
        <v>65</v>
      </c>
    </row>
    <row r="47" spans="1:53" ht="158.4" x14ac:dyDescent="0.25">
      <c r="A47" s="1">
        <v>44062.455562534728</v>
      </c>
      <c r="B47" s="1" t="s">
        <v>38</v>
      </c>
      <c r="C47" s="1" t="s">
        <v>143</v>
      </c>
      <c r="D47" s="1">
        <v>2</v>
      </c>
      <c r="E47" s="1" t="s">
        <v>659</v>
      </c>
      <c r="F47" s="8" t="s">
        <v>3534</v>
      </c>
      <c r="G47" s="1" t="s">
        <v>117</v>
      </c>
      <c r="H47" s="1" t="s">
        <v>660</v>
      </c>
      <c r="I47" s="8" t="s">
        <v>3449</v>
      </c>
      <c r="J47" s="1" t="s">
        <v>119</v>
      </c>
      <c r="K47" s="1" t="s">
        <v>661</v>
      </c>
      <c r="L47" s="8" t="s">
        <v>3535</v>
      </c>
      <c r="M47" s="1" t="s">
        <v>43</v>
      </c>
      <c r="N47" s="1" t="s">
        <v>662</v>
      </c>
      <c r="O47" s="8" t="s">
        <v>3373</v>
      </c>
      <c r="P47" s="1" t="s">
        <v>87</v>
      </c>
      <c r="Q47" s="1" t="s">
        <v>663</v>
      </c>
      <c r="R47" s="8" t="s">
        <v>3536</v>
      </c>
      <c r="S47" s="1" t="s">
        <v>89</v>
      </c>
      <c r="T47" s="1" t="s">
        <v>48</v>
      </c>
      <c r="U47" s="1" t="s">
        <v>49</v>
      </c>
      <c r="V47" s="1">
        <v>3</v>
      </c>
      <c r="W47" s="1" t="s">
        <v>228</v>
      </c>
      <c r="X47" s="8"/>
      <c r="Y47" s="1" t="s">
        <v>72</v>
      </c>
      <c r="Z47" s="1" t="s">
        <v>73</v>
      </c>
      <c r="AA47" s="1" t="s">
        <v>53</v>
      </c>
      <c r="AB47" s="1" t="s">
        <v>664</v>
      </c>
      <c r="AC47" s="8" t="s">
        <v>3300</v>
      </c>
      <c r="AD47" s="1" t="s">
        <v>665</v>
      </c>
      <c r="AE47" s="8" t="s">
        <v>6054</v>
      </c>
      <c r="AF47" s="1" t="s">
        <v>666</v>
      </c>
      <c r="AG47" s="8" t="s">
        <v>3291</v>
      </c>
      <c r="AH47" s="1">
        <v>3</v>
      </c>
      <c r="AI47" s="1" t="s">
        <v>667</v>
      </c>
      <c r="AJ47" s="8" t="s">
        <v>3537</v>
      </c>
      <c r="AK47" s="1">
        <v>3</v>
      </c>
      <c r="AL47" s="1" t="s">
        <v>668</v>
      </c>
      <c r="AM47" s="8" t="s">
        <v>3538</v>
      </c>
      <c r="AN47" s="1">
        <v>3</v>
      </c>
      <c r="AO47" s="1" t="s">
        <v>669</v>
      </c>
      <c r="AP47" s="8" t="s">
        <v>3539</v>
      </c>
      <c r="AQ47" s="1">
        <v>4</v>
      </c>
      <c r="AR47" s="1" t="s">
        <v>80</v>
      </c>
      <c r="AS47" s="1" t="s">
        <v>670</v>
      </c>
      <c r="AT47" s="8" t="s">
        <v>3540</v>
      </c>
      <c r="AU47" s="1" t="s">
        <v>62</v>
      </c>
      <c r="AV47" s="1" t="s">
        <v>82</v>
      </c>
      <c r="AW47" s="1" t="s">
        <v>64</v>
      </c>
      <c r="AX47" s="1" t="s">
        <v>671</v>
      </c>
      <c r="AY47" s="8"/>
      <c r="AZ47" s="1" t="s">
        <v>65</v>
      </c>
    </row>
    <row r="48" spans="1:53" ht="290.39999999999998" x14ac:dyDescent="0.25">
      <c r="A48" s="1">
        <v>44062.463225104162</v>
      </c>
      <c r="B48" s="1" t="s">
        <v>38</v>
      </c>
      <c r="C48" s="1" t="s">
        <v>143</v>
      </c>
      <c r="D48" s="1">
        <v>2</v>
      </c>
      <c r="E48" s="1" t="s">
        <v>672</v>
      </c>
      <c r="F48" s="8" t="s">
        <v>3238</v>
      </c>
      <c r="G48" s="1" t="s">
        <v>41</v>
      </c>
      <c r="H48" s="1" t="s">
        <v>673</v>
      </c>
      <c r="I48" s="8" t="s">
        <v>3252</v>
      </c>
      <c r="M48" s="1" t="s">
        <v>101</v>
      </c>
      <c r="N48" s="1" t="s">
        <v>674</v>
      </c>
      <c r="O48" s="8" t="s">
        <v>3541</v>
      </c>
      <c r="P48" s="1" t="s">
        <v>87</v>
      </c>
      <c r="Q48" s="1" t="s">
        <v>675</v>
      </c>
      <c r="R48" s="8" t="s">
        <v>3542</v>
      </c>
      <c r="S48" s="1" t="s">
        <v>209</v>
      </c>
      <c r="T48" s="1" t="s">
        <v>48</v>
      </c>
      <c r="U48" s="1" t="s">
        <v>49</v>
      </c>
      <c r="V48" s="1">
        <v>4</v>
      </c>
      <c r="W48" s="1" t="s">
        <v>676</v>
      </c>
      <c r="X48" s="8"/>
      <c r="Y48" s="1" t="s">
        <v>51</v>
      </c>
      <c r="Z48" s="1" t="s">
        <v>52</v>
      </c>
      <c r="AA48" s="1" t="s">
        <v>53</v>
      </c>
      <c r="AB48" s="1" t="s">
        <v>677</v>
      </c>
      <c r="AC48" s="8" t="s">
        <v>4098</v>
      </c>
      <c r="AD48" s="1" t="s">
        <v>678</v>
      </c>
      <c r="AE48" s="8" t="s">
        <v>3265</v>
      </c>
      <c r="AF48" s="1" t="s">
        <v>679</v>
      </c>
      <c r="AG48" s="8" t="s">
        <v>3543</v>
      </c>
      <c r="AH48" s="1">
        <v>2</v>
      </c>
      <c r="AI48" s="1" t="s">
        <v>680</v>
      </c>
      <c r="AJ48" s="8" t="s">
        <v>3374</v>
      </c>
      <c r="AK48" s="1">
        <v>4</v>
      </c>
      <c r="AL48" s="1" t="s">
        <v>681</v>
      </c>
      <c r="AM48" s="8" t="s">
        <v>3401</v>
      </c>
      <c r="AN48" s="1">
        <v>4</v>
      </c>
      <c r="AO48" s="1" t="s">
        <v>682</v>
      </c>
      <c r="AP48" s="8" t="s">
        <v>3544</v>
      </c>
      <c r="AQ48" s="1">
        <v>4</v>
      </c>
      <c r="AR48" s="1" t="s">
        <v>140</v>
      </c>
      <c r="AS48" s="1" t="s">
        <v>683</v>
      </c>
      <c r="AT48" s="8" t="s">
        <v>3545</v>
      </c>
      <c r="AU48" s="1" t="s">
        <v>684</v>
      </c>
      <c r="AW48" s="1" t="s">
        <v>64</v>
      </c>
      <c r="AZ48" s="1" t="s">
        <v>65</v>
      </c>
    </row>
    <row r="49" spans="1:53" ht="211.2" x14ac:dyDescent="0.25">
      <c r="A49" s="1">
        <v>44062.470645648151</v>
      </c>
      <c r="B49" s="1" t="s">
        <v>38</v>
      </c>
      <c r="C49" s="1" t="s">
        <v>47</v>
      </c>
      <c r="D49" s="1">
        <v>4</v>
      </c>
      <c r="E49" s="1" t="s">
        <v>685</v>
      </c>
      <c r="F49" s="8" t="s">
        <v>3546</v>
      </c>
      <c r="G49" s="1" t="s">
        <v>41</v>
      </c>
      <c r="H49" s="1" t="s">
        <v>686</v>
      </c>
      <c r="I49" s="8" t="s">
        <v>3352</v>
      </c>
      <c r="M49" s="1" t="s">
        <v>43</v>
      </c>
      <c r="N49" s="1" t="s">
        <v>687</v>
      </c>
      <c r="O49" s="8" t="s">
        <v>3244</v>
      </c>
      <c r="P49" s="1" t="s">
        <v>87</v>
      </c>
      <c r="Q49" s="1" t="s">
        <v>688</v>
      </c>
      <c r="R49" s="8" t="s">
        <v>3547</v>
      </c>
      <c r="S49" s="1" t="s">
        <v>89</v>
      </c>
      <c r="T49" s="1" t="s">
        <v>48</v>
      </c>
      <c r="U49" s="1" t="s">
        <v>49</v>
      </c>
      <c r="V49" s="1">
        <v>5</v>
      </c>
      <c r="W49" s="1" t="s">
        <v>256</v>
      </c>
      <c r="X49" s="8"/>
      <c r="Y49" s="1" t="s">
        <v>51</v>
      </c>
      <c r="Z49" s="1" t="s">
        <v>52</v>
      </c>
      <c r="AA49" s="1" t="s">
        <v>53</v>
      </c>
      <c r="AB49" s="1" t="s">
        <v>689</v>
      </c>
      <c r="AC49" s="8" t="s">
        <v>3548</v>
      </c>
      <c r="AD49" s="1" t="s">
        <v>514</v>
      </c>
      <c r="AE49" s="8" t="s">
        <v>3239</v>
      </c>
      <c r="AF49" s="1" t="s">
        <v>690</v>
      </c>
      <c r="AG49" s="8" t="s">
        <v>3426</v>
      </c>
      <c r="AH49" s="1">
        <v>3</v>
      </c>
      <c r="AI49" s="1" t="s">
        <v>691</v>
      </c>
      <c r="AJ49" s="8" t="s">
        <v>3355</v>
      </c>
      <c r="AK49" s="1">
        <v>4</v>
      </c>
      <c r="AL49" s="1" t="s">
        <v>692</v>
      </c>
      <c r="AM49" s="8" t="s">
        <v>3549</v>
      </c>
      <c r="AN49" s="1">
        <v>2</v>
      </c>
      <c r="AO49" s="1" t="s">
        <v>693</v>
      </c>
      <c r="AP49" s="8" t="s">
        <v>3346</v>
      </c>
      <c r="AQ49" s="1">
        <v>4</v>
      </c>
      <c r="AR49" s="1" t="s">
        <v>60</v>
      </c>
      <c r="AS49" s="1" t="s">
        <v>694</v>
      </c>
      <c r="AT49" s="8" t="s">
        <v>3550</v>
      </c>
      <c r="AU49" s="1" t="s">
        <v>62</v>
      </c>
      <c r="AV49" s="1" t="s">
        <v>207</v>
      </c>
      <c r="AW49" s="1" t="s">
        <v>64</v>
      </c>
      <c r="AZ49" s="1" t="s">
        <v>65</v>
      </c>
    </row>
    <row r="50" spans="1:53" ht="92.4" x14ac:dyDescent="0.25">
      <c r="A50" s="1">
        <v>44062.48424586805</v>
      </c>
      <c r="B50" s="1" t="s">
        <v>38</v>
      </c>
      <c r="C50" s="1" t="s">
        <v>143</v>
      </c>
      <c r="D50" s="1">
        <v>3</v>
      </c>
      <c r="E50" s="1" t="s">
        <v>695</v>
      </c>
      <c r="F50" s="8" t="s">
        <v>3238</v>
      </c>
      <c r="G50" s="1" t="s">
        <v>41</v>
      </c>
      <c r="H50" s="1" t="s">
        <v>696</v>
      </c>
      <c r="I50" s="8" t="s">
        <v>3324</v>
      </c>
      <c r="M50" s="1" t="s">
        <v>43</v>
      </c>
      <c r="N50" s="1" t="s">
        <v>697</v>
      </c>
      <c r="O50" s="8" t="s">
        <v>3244</v>
      </c>
      <c r="P50" s="1" t="s">
        <v>87</v>
      </c>
      <c r="Q50" s="1" t="s">
        <v>698</v>
      </c>
      <c r="R50" s="8" t="s">
        <v>3286</v>
      </c>
      <c r="S50" s="1" t="s">
        <v>47</v>
      </c>
      <c r="T50" s="1" t="s">
        <v>48</v>
      </c>
      <c r="U50" s="1" t="s">
        <v>49</v>
      </c>
      <c r="V50" s="1">
        <v>4</v>
      </c>
      <c r="W50" s="1" t="s">
        <v>123</v>
      </c>
      <c r="X50" s="8"/>
      <c r="Y50" s="1" t="s">
        <v>72</v>
      </c>
      <c r="Z50" s="1" t="s">
        <v>73</v>
      </c>
      <c r="AA50" s="1" t="s">
        <v>53</v>
      </c>
      <c r="AB50" s="1" t="s">
        <v>699</v>
      </c>
      <c r="AC50" s="8" t="s">
        <v>3244</v>
      </c>
      <c r="AD50" s="1" t="s">
        <v>700</v>
      </c>
      <c r="AE50" s="8" t="s">
        <v>6054</v>
      </c>
      <c r="AF50" s="1" t="s">
        <v>701</v>
      </c>
      <c r="AG50" s="8" t="s">
        <v>3346</v>
      </c>
      <c r="AH50" s="1">
        <v>4</v>
      </c>
      <c r="AI50" s="1" t="s">
        <v>702</v>
      </c>
      <c r="AJ50" s="8" t="s">
        <v>3372</v>
      </c>
      <c r="AK50" s="1">
        <v>4</v>
      </c>
      <c r="AL50" s="1" t="s">
        <v>703</v>
      </c>
      <c r="AM50" s="8" t="s">
        <v>3551</v>
      </c>
      <c r="AN50" s="1">
        <v>4</v>
      </c>
      <c r="AO50" s="1" t="s">
        <v>704</v>
      </c>
      <c r="AP50" s="8" t="s">
        <v>3552</v>
      </c>
      <c r="AQ50" s="1">
        <v>3</v>
      </c>
      <c r="AR50" s="1" t="s">
        <v>140</v>
      </c>
      <c r="AS50" s="1" t="s">
        <v>705</v>
      </c>
      <c r="AT50" s="8" t="s">
        <v>3578</v>
      </c>
      <c r="AU50" s="1" t="s">
        <v>62</v>
      </c>
      <c r="AV50" s="1" t="s">
        <v>207</v>
      </c>
      <c r="AW50" s="1" t="s">
        <v>706</v>
      </c>
      <c r="AZ50" s="1" t="s">
        <v>65</v>
      </c>
    </row>
    <row r="51" spans="1:53" ht="118.8" x14ac:dyDescent="0.25">
      <c r="A51" s="1">
        <v>44062.497590462968</v>
      </c>
      <c r="B51" s="1" t="s">
        <v>38</v>
      </c>
      <c r="C51" s="1" t="s">
        <v>209</v>
      </c>
      <c r="D51" s="1">
        <v>2</v>
      </c>
      <c r="E51" s="1" t="s">
        <v>707</v>
      </c>
      <c r="F51" s="8" t="s">
        <v>3553</v>
      </c>
      <c r="G51" s="1" t="s">
        <v>41</v>
      </c>
      <c r="H51" s="1" t="s">
        <v>708</v>
      </c>
      <c r="I51" s="8" t="s">
        <v>3405</v>
      </c>
      <c r="M51" s="1" t="s">
        <v>43</v>
      </c>
      <c r="N51" s="1" t="s">
        <v>709</v>
      </c>
      <c r="O51" s="8" t="s">
        <v>3554</v>
      </c>
      <c r="P51" s="1" t="s">
        <v>45</v>
      </c>
      <c r="Q51" s="1" t="s">
        <v>710</v>
      </c>
      <c r="R51" s="8" t="s">
        <v>3555</v>
      </c>
      <c r="S51" s="1" t="s">
        <v>47</v>
      </c>
      <c r="T51" s="1" t="s">
        <v>48</v>
      </c>
      <c r="U51" s="1" t="s">
        <v>49</v>
      </c>
      <c r="V51" s="1">
        <v>3</v>
      </c>
      <c r="W51" s="1" t="s">
        <v>50</v>
      </c>
      <c r="X51" s="8"/>
      <c r="Y51" s="1" t="s">
        <v>72</v>
      </c>
      <c r="Z51" s="1" t="s">
        <v>73</v>
      </c>
      <c r="AA51" s="1" t="s">
        <v>53</v>
      </c>
      <c r="AB51" s="1" t="s">
        <v>711</v>
      </c>
      <c r="AC51" s="8" t="s">
        <v>3244</v>
      </c>
      <c r="AD51" s="1" t="s">
        <v>712</v>
      </c>
      <c r="AE51" s="8" t="s">
        <v>3259</v>
      </c>
      <c r="AF51" s="1" t="s">
        <v>713</v>
      </c>
      <c r="AG51" s="8" t="s">
        <v>3686</v>
      </c>
      <c r="AH51" s="1">
        <v>3</v>
      </c>
      <c r="AI51" s="1" t="s">
        <v>714</v>
      </c>
      <c r="AJ51" s="8" t="s">
        <v>3557</v>
      </c>
      <c r="AK51" s="1">
        <v>4</v>
      </c>
      <c r="AL51" s="1" t="s">
        <v>715</v>
      </c>
      <c r="AM51" s="8" t="s">
        <v>3556</v>
      </c>
      <c r="AN51" s="1">
        <v>3</v>
      </c>
      <c r="AO51" s="1" t="s">
        <v>716</v>
      </c>
      <c r="AP51" s="8" t="s">
        <v>3558</v>
      </c>
      <c r="AQ51" s="1">
        <v>4</v>
      </c>
      <c r="AR51" s="1" t="s">
        <v>80</v>
      </c>
      <c r="AS51" s="1" t="s">
        <v>717</v>
      </c>
      <c r="AT51" s="8" t="s">
        <v>3559</v>
      </c>
      <c r="AU51" s="1" t="s">
        <v>112</v>
      </c>
      <c r="AV51" s="1" t="s">
        <v>160</v>
      </c>
      <c r="AW51" s="1" t="s">
        <v>64</v>
      </c>
      <c r="AZ51" s="1" t="s">
        <v>65</v>
      </c>
    </row>
    <row r="52" spans="1:53" ht="132" x14ac:dyDescent="0.25">
      <c r="A52" s="1">
        <v>44062.512601620372</v>
      </c>
      <c r="B52" s="1" t="s">
        <v>38</v>
      </c>
      <c r="C52" s="1" t="s">
        <v>209</v>
      </c>
      <c r="D52" s="1">
        <v>3</v>
      </c>
      <c r="E52" s="1" t="s">
        <v>718</v>
      </c>
      <c r="F52" s="8" t="s">
        <v>3560</v>
      </c>
      <c r="G52" s="1" t="s">
        <v>41</v>
      </c>
      <c r="H52" s="1" t="s">
        <v>719</v>
      </c>
      <c r="I52" s="8" t="s">
        <v>3561</v>
      </c>
      <c r="M52" s="1" t="s">
        <v>43</v>
      </c>
      <c r="N52" s="1" t="s">
        <v>720</v>
      </c>
      <c r="O52" s="8" t="s">
        <v>3253</v>
      </c>
      <c r="P52" s="1" t="s">
        <v>87</v>
      </c>
      <c r="Q52" s="1" t="s">
        <v>721</v>
      </c>
      <c r="R52" s="8" t="s">
        <v>3238</v>
      </c>
      <c r="S52" s="1" t="s">
        <v>89</v>
      </c>
      <c r="T52" s="1" t="s">
        <v>48</v>
      </c>
      <c r="U52" s="1" t="s">
        <v>49</v>
      </c>
      <c r="V52" s="1">
        <v>4</v>
      </c>
      <c r="W52" s="1" t="s">
        <v>450</v>
      </c>
      <c r="X52" s="8"/>
      <c r="Y52" s="1" t="s">
        <v>90</v>
      </c>
      <c r="Z52" s="1" t="s">
        <v>73</v>
      </c>
      <c r="AA52" s="1" t="s">
        <v>53</v>
      </c>
      <c r="AB52" s="1" t="s">
        <v>722</v>
      </c>
      <c r="AC52" s="8" t="s">
        <v>4099</v>
      </c>
      <c r="AD52" s="1" t="s">
        <v>723</v>
      </c>
      <c r="AE52" s="8" t="s">
        <v>3265</v>
      </c>
      <c r="AF52" s="1" t="s">
        <v>724</v>
      </c>
      <c r="AG52" s="8" t="s">
        <v>3444</v>
      </c>
      <c r="AH52" s="1">
        <v>3</v>
      </c>
      <c r="AI52" s="1" t="s">
        <v>725</v>
      </c>
      <c r="AJ52" s="8" t="s">
        <v>3562</v>
      </c>
      <c r="AK52" s="1">
        <v>3</v>
      </c>
      <c r="AL52" s="1" t="s">
        <v>726</v>
      </c>
      <c r="AM52" s="8" t="s">
        <v>3563</v>
      </c>
      <c r="AN52" s="1">
        <v>3</v>
      </c>
      <c r="AO52" s="1" t="s">
        <v>727</v>
      </c>
      <c r="AP52" s="8" t="s">
        <v>3564</v>
      </c>
      <c r="AQ52" s="1">
        <v>3</v>
      </c>
      <c r="AR52" s="1" t="s">
        <v>80</v>
      </c>
      <c r="AS52" s="1" t="s">
        <v>728</v>
      </c>
      <c r="AT52" s="8" t="s">
        <v>4100</v>
      </c>
      <c r="AU52" s="1" t="s">
        <v>684</v>
      </c>
      <c r="AV52" s="1" t="s">
        <v>63</v>
      </c>
      <c r="AW52" s="1" t="s">
        <v>64</v>
      </c>
      <c r="AZ52" s="3" t="s">
        <v>729</v>
      </c>
      <c r="BA52" s="9" t="s">
        <v>3565</v>
      </c>
    </row>
    <row r="53" spans="1:53" ht="171.6" x14ac:dyDescent="0.25">
      <c r="A53" s="1">
        <v>44062.517190625003</v>
      </c>
      <c r="B53" s="1" t="s">
        <v>38</v>
      </c>
      <c r="C53" s="1" t="s">
        <v>143</v>
      </c>
      <c r="D53" s="1">
        <v>1</v>
      </c>
      <c r="E53" s="1" t="s">
        <v>730</v>
      </c>
      <c r="F53" s="8" t="s">
        <v>3566</v>
      </c>
      <c r="G53" s="1" t="s">
        <v>41</v>
      </c>
      <c r="H53" s="1" t="s">
        <v>731</v>
      </c>
      <c r="I53" s="8" t="s">
        <v>3352</v>
      </c>
      <c r="M53" s="1" t="s">
        <v>101</v>
      </c>
      <c r="N53" s="1" t="s">
        <v>732</v>
      </c>
      <c r="O53" s="8" t="s">
        <v>3567</v>
      </c>
      <c r="P53" s="1" t="s">
        <v>87</v>
      </c>
      <c r="Q53" s="1" t="s">
        <v>733</v>
      </c>
      <c r="R53" s="8" t="s">
        <v>3568</v>
      </c>
      <c r="S53" s="1" t="s">
        <v>209</v>
      </c>
      <c r="T53" s="1" t="s">
        <v>48</v>
      </c>
      <c r="U53" s="1" t="s">
        <v>49</v>
      </c>
      <c r="V53" s="1">
        <v>2</v>
      </c>
      <c r="W53" s="1" t="s">
        <v>734</v>
      </c>
      <c r="X53" s="8"/>
      <c r="Y53" s="1" t="s">
        <v>735</v>
      </c>
      <c r="Z53" s="1" t="s">
        <v>52</v>
      </c>
      <c r="AA53" s="1" t="s">
        <v>53</v>
      </c>
      <c r="AB53" s="1" t="s">
        <v>736</v>
      </c>
      <c r="AC53" s="8" t="s">
        <v>4101</v>
      </c>
      <c r="AD53" s="1" t="s">
        <v>737</v>
      </c>
      <c r="AE53" s="8" t="s">
        <v>3273</v>
      </c>
      <c r="AF53" s="1" t="s">
        <v>738</v>
      </c>
      <c r="AG53" s="8" t="s">
        <v>3390</v>
      </c>
      <c r="AH53" s="1">
        <v>3</v>
      </c>
      <c r="AI53" s="1" t="s">
        <v>739</v>
      </c>
      <c r="AJ53" s="8" t="s">
        <v>3569</v>
      </c>
      <c r="AK53" s="1">
        <v>4</v>
      </c>
      <c r="AL53" s="1" t="s">
        <v>740</v>
      </c>
      <c r="AM53" s="8" t="s">
        <v>3562</v>
      </c>
      <c r="AN53" s="1">
        <v>3</v>
      </c>
      <c r="AO53" s="1" t="s">
        <v>741</v>
      </c>
      <c r="AP53" s="8" t="s">
        <v>3346</v>
      </c>
      <c r="AQ53" s="1">
        <v>4</v>
      </c>
      <c r="AR53" s="1" t="s">
        <v>80</v>
      </c>
      <c r="AS53" s="1" t="s">
        <v>742</v>
      </c>
      <c r="AT53" s="8" t="s">
        <v>3329</v>
      </c>
      <c r="AU53" s="1" t="s">
        <v>62</v>
      </c>
      <c r="AV53" s="1" t="s">
        <v>207</v>
      </c>
      <c r="AW53" s="1" t="s">
        <v>64</v>
      </c>
      <c r="AX53" s="1" t="s">
        <v>743</v>
      </c>
      <c r="AY53" s="8"/>
      <c r="AZ53" s="1" t="s">
        <v>65</v>
      </c>
    </row>
    <row r="54" spans="1:53" ht="171.6" x14ac:dyDescent="0.25">
      <c r="A54" s="1">
        <v>44062.551775439817</v>
      </c>
      <c r="B54" s="1" t="s">
        <v>38</v>
      </c>
      <c r="C54" s="1" t="s">
        <v>209</v>
      </c>
      <c r="D54" s="1">
        <v>3</v>
      </c>
      <c r="E54" s="1" t="s">
        <v>744</v>
      </c>
      <c r="F54" s="8" t="s">
        <v>3570</v>
      </c>
      <c r="G54" s="1" t="s">
        <v>117</v>
      </c>
      <c r="H54" s="1" t="s">
        <v>745</v>
      </c>
      <c r="I54" s="8" t="s">
        <v>4102</v>
      </c>
      <c r="J54" s="1" t="s">
        <v>119</v>
      </c>
      <c r="K54" s="1" t="s">
        <v>746</v>
      </c>
      <c r="L54" s="8" t="s">
        <v>3405</v>
      </c>
      <c r="M54" s="1" t="s">
        <v>101</v>
      </c>
      <c r="N54" s="1" t="s">
        <v>747</v>
      </c>
      <c r="O54" s="8" t="s">
        <v>3554</v>
      </c>
      <c r="P54" s="1" t="s">
        <v>45</v>
      </c>
      <c r="Q54" s="1" t="s">
        <v>748</v>
      </c>
      <c r="R54" s="8" t="s">
        <v>3286</v>
      </c>
      <c r="S54" s="1" t="s">
        <v>39</v>
      </c>
      <c r="T54" s="1" t="s">
        <v>48</v>
      </c>
      <c r="U54" s="1" t="s">
        <v>49</v>
      </c>
      <c r="V54" s="1">
        <v>4</v>
      </c>
      <c r="W54" s="1" t="s">
        <v>734</v>
      </c>
      <c r="X54" s="8"/>
      <c r="Y54" s="1" t="s">
        <v>151</v>
      </c>
      <c r="Z54" s="1" t="s">
        <v>73</v>
      </c>
      <c r="AA54" s="1" t="s">
        <v>53</v>
      </c>
      <c r="AB54" s="1" t="s">
        <v>749</v>
      </c>
      <c r="AC54" s="8" t="s">
        <v>4068</v>
      </c>
      <c r="AD54" s="1" t="s">
        <v>750</v>
      </c>
      <c r="AE54" s="8" t="s">
        <v>3265</v>
      </c>
      <c r="AF54" s="1" t="s">
        <v>751</v>
      </c>
      <c r="AG54" s="8" t="s">
        <v>3687</v>
      </c>
      <c r="AH54" s="1">
        <v>2</v>
      </c>
      <c r="AI54" s="1" t="s">
        <v>752</v>
      </c>
      <c r="AJ54" s="8" t="s">
        <v>3355</v>
      </c>
      <c r="AK54" s="1">
        <v>5</v>
      </c>
      <c r="AL54" s="1" t="s">
        <v>753</v>
      </c>
      <c r="AM54" s="8" t="s">
        <v>3302</v>
      </c>
      <c r="AN54" s="1">
        <v>3</v>
      </c>
      <c r="AO54" s="1" t="s">
        <v>754</v>
      </c>
      <c r="AP54" s="8" t="s">
        <v>3569</v>
      </c>
      <c r="AQ54" s="1">
        <v>4</v>
      </c>
      <c r="AR54" s="1" t="s">
        <v>60</v>
      </c>
      <c r="AS54" s="1" t="s">
        <v>755</v>
      </c>
      <c r="AT54" s="8" t="s">
        <v>3352</v>
      </c>
      <c r="AU54" s="1" t="s">
        <v>62</v>
      </c>
      <c r="AV54" s="1" t="s">
        <v>756</v>
      </c>
      <c r="AW54" s="1" t="s">
        <v>356</v>
      </c>
      <c r="AX54" s="13" t="s">
        <v>757</v>
      </c>
      <c r="AY54" s="8"/>
      <c r="AZ54" s="1" t="s">
        <v>65</v>
      </c>
    </row>
    <row r="55" spans="1:53" ht="132" x14ac:dyDescent="0.25">
      <c r="A55" s="1">
        <v>44062.562817407408</v>
      </c>
      <c r="B55" s="1" t="s">
        <v>38</v>
      </c>
      <c r="C55" s="1" t="s">
        <v>39</v>
      </c>
      <c r="D55" s="1">
        <v>1</v>
      </c>
      <c r="E55" s="1" t="s">
        <v>758</v>
      </c>
      <c r="F55" s="8" t="s">
        <v>3572</v>
      </c>
      <c r="G55" s="1" t="s">
        <v>41</v>
      </c>
      <c r="H55" s="1" t="s">
        <v>759</v>
      </c>
      <c r="I55" s="8" t="s">
        <v>3405</v>
      </c>
      <c r="M55" s="1" t="s">
        <v>43</v>
      </c>
      <c r="N55" s="1" t="s">
        <v>760</v>
      </c>
      <c r="O55" s="8" t="s">
        <v>3244</v>
      </c>
      <c r="P55" s="1" t="s">
        <v>87</v>
      </c>
      <c r="Q55" s="1" t="s">
        <v>761</v>
      </c>
      <c r="R55" s="8" t="s">
        <v>4104</v>
      </c>
      <c r="S55" s="1" t="s">
        <v>89</v>
      </c>
      <c r="T55" s="1" t="s">
        <v>48</v>
      </c>
      <c r="U55" s="1" t="s">
        <v>49</v>
      </c>
      <c r="V55" s="1">
        <v>4</v>
      </c>
      <c r="W55" s="1" t="s">
        <v>123</v>
      </c>
      <c r="X55" s="8"/>
      <c r="Y55" s="1" t="s">
        <v>229</v>
      </c>
      <c r="Z55" s="1" t="s">
        <v>91</v>
      </c>
      <c r="AA55" s="1" t="s">
        <v>53</v>
      </c>
      <c r="AB55" s="1" t="s">
        <v>762</v>
      </c>
      <c r="AC55" s="8" t="s">
        <v>4103</v>
      </c>
      <c r="AD55" s="1" t="s">
        <v>763</v>
      </c>
      <c r="AE55" s="8" t="s">
        <v>3265</v>
      </c>
      <c r="AF55" s="1" t="s">
        <v>764</v>
      </c>
      <c r="AG55" s="8" t="s">
        <v>3426</v>
      </c>
      <c r="AH55" s="1">
        <v>1</v>
      </c>
      <c r="AI55" s="1" t="s">
        <v>765</v>
      </c>
      <c r="AJ55" s="8" t="s">
        <v>3355</v>
      </c>
      <c r="AK55" s="1">
        <v>4</v>
      </c>
      <c r="AL55" s="1" t="s">
        <v>766</v>
      </c>
      <c r="AM55" s="8" t="s">
        <v>3573</v>
      </c>
      <c r="AN55" s="1">
        <v>3</v>
      </c>
      <c r="AO55" s="1" t="s">
        <v>767</v>
      </c>
      <c r="AP55" s="8" t="s">
        <v>3355</v>
      </c>
      <c r="AQ55" s="1">
        <v>4</v>
      </c>
      <c r="AR55" s="1" t="s">
        <v>80</v>
      </c>
      <c r="AS55" s="1" t="s">
        <v>768</v>
      </c>
      <c r="AT55" s="8" t="s">
        <v>3574</v>
      </c>
      <c r="AU55" s="1" t="s">
        <v>112</v>
      </c>
      <c r="AV55" s="1" t="s">
        <v>769</v>
      </c>
      <c r="AW55" s="1" t="s">
        <v>64</v>
      </c>
      <c r="AZ55" s="1" t="s">
        <v>65</v>
      </c>
    </row>
    <row r="56" spans="1:53" ht="66" x14ac:dyDescent="0.25">
      <c r="A56" s="1">
        <v>44062.579038715281</v>
      </c>
      <c r="B56" s="1" t="s">
        <v>38</v>
      </c>
      <c r="C56" s="1" t="s">
        <v>39</v>
      </c>
      <c r="D56" s="1">
        <v>5</v>
      </c>
      <c r="E56" s="1" t="s">
        <v>770</v>
      </c>
      <c r="F56" s="8" t="s">
        <v>3404</v>
      </c>
      <c r="G56" s="1" t="s">
        <v>41</v>
      </c>
      <c r="H56" s="1" t="s">
        <v>771</v>
      </c>
      <c r="I56" s="8" t="s">
        <v>3575</v>
      </c>
      <c r="M56" s="1" t="s">
        <v>43</v>
      </c>
      <c r="N56" s="1" t="s">
        <v>772</v>
      </c>
      <c r="O56" s="8" t="s">
        <v>3554</v>
      </c>
      <c r="P56" s="1" t="s">
        <v>87</v>
      </c>
      <c r="Q56" s="1" t="s">
        <v>773</v>
      </c>
      <c r="R56" s="8" t="s">
        <v>3286</v>
      </c>
      <c r="S56" s="1" t="s">
        <v>89</v>
      </c>
      <c r="T56" s="1" t="s">
        <v>48</v>
      </c>
      <c r="U56" s="1" t="s">
        <v>49</v>
      </c>
      <c r="V56" s="1">
        <v>5</v>
      </c>
      <c r="W56" s="1" t="s">
        <v>774</v>
      </c>
      <c r="X56" s="8"/>
      <c r="Y56" s="1" t="s">
        <v>72</v>
      </c>
      <c r="Z56" s="1" t="s">
        <v>52</v>
      </c>
      <c r="AA56" s="1" t="s">
        <v>53</v>
      </c>
      <c r="AB56" s="1" t="s">
        <v>775</v>
      </c>
      <c r="AC56" s="8" t="s">
        <v>3244</v>
      </c>
      <c r="AD56" s="1" t="s">
        <v>776</v>
      </c>
      <c r="AE56" s="8" t="s">
        <v>3265</v>
      </c>
      <c r="AF56" s="1" t="s">
        <v>777</v>
      </c>
      <c r="AG56" s="8" t="s">
        <v>3576</v>
      </c>
      <c r="AH56" s="1">
        <v>4</v>
      </c>
      <c r="AI56" s="1" t="s">
        <v>778</v>
      </c>
      <c r="AJ56" s="8" t="s">
        <v>3577</v>
      </c>
      <c r="AK56" s="1">
        <v>4</v>
      </c>
      <c r="AL56" s="1" t="s">
        <v>779</v>
      </c>
      <c r="AM56" s="8" t="s">
        <v>3346</v>
      </c>
      <c r="AN56" s="1" t="s">
        <v>3356</v>
      </c>
      <c r="AO56" s="1" t="s">
        <v>780</v>
      </c>
      <c r="AP56" s="8" t="s">
        <v>3578</v>
      </c>
      <c r="AQ56" s="1">
        <v>5</v>
      </c>
      <c r="AR56" s="1" t="s">
        <v>80</v>
      </c>
      <c r="AS56" s="1" t="s">
        <v>781</v>
      </c>
      <c r="AT56" s="8" t="s">
        <v>3292</v>
      </c>
      <c r="AU56" s="1" t="s">
        <v>112</v>
      </c>
      <c r="AV56" s="1" t="s">
        <v>63</v>
      </c>
      <c r="AW56" s="1" t="s">
        <v>64</v>
      </c>
      <c r="AX56" s="1" t="s">
        <v>782</v>
      </c>
      <c r="AY56" s="8"/>
      <c r="AZ56" s="1" t="s">
        <v>65</v>
      </c>
    </row>
    <row r="57" spans="1:53" ht="171.6" x14ac:dyDescent="0.25">
      <c r="A57" s="1">
        <v>44062.629152002315</v>
      </c>
      <c r="B57" s="1" t="s">
        <v>38</v>
      </c>
      <c r="C57" s="1" t="s">
        <v>39</v>
      </c>
      <c r="D57" s="1">
        <v>2</v>
      </c>
      <c r="E57" s="1" t="s">
        <v>783</v>
      </c>
      <c r="F57" s="8" t="s">
        <v>3579</v>
      </c>
      <c r="G57" s="1" t="s">
        <v>117</v>
      </c>
      <c r="H57" s="1" t="s">
        <v>784</v>
      </c>
      <c r="I57" s="8" t="s">
        <v>3580</v>
      </c>
      <c r="J57" s="1" t="s">
        <v>119</v>
      </c>
      <c r="K57" s="1" t="s">
        <v>785</v>
      </c>
      <c r="L57" s="8" t="s">
        <v>3581</v>
      </c>
      <c r="M57" s="1" t="s">
        <v>43</v>
      </c>
      <c r="N57" s="1" t="s">
        <v>786</v>
      </c>
      <c r="O57" s="8" t="s">
        <v>3244</v>
      </c>
      <c r="P57" s="1" t="s">
        <v>45</v>
      </c>
      <c r="Q57" s="1" t="s">
        <v>787</v>
      </c>
      <c r="R57" s="8" t="s">
        <v>3425</v>
      </c>
      <c r="S57" s="1" t="s">
        <v>47</v>
      </c>
      <c r="T57" s="1" t="s">
        <v>48</v>
      </c>
      <c r="U57" s="1" t="s">
        <v>49</v>
      </c>
      <c r="V57" s="1">
        <v>2</v>
      </c>
      <c r="W57" s="13" t="s">
        <v>788</v>
      </c>
      <c r="X57" s="8" t="s">
        <v>3463</v>
      </c>
      <c r="Y57" s="1" t="s">
        <v>789</v>
      </c>
      <c r="Z57" s="1" t="s">
        <v>52</v>
      </c>
      <c r="AA57" s="1" t="s">
        <v>53</v>
      </c>
      <c r="AB57" s="1" t="s">
        <v>790</v>
      </c>
      <c r="AC57" s="8" t="s">
        <v>4105</v>
      </c>
      <c r="AD57" s="1" t="s">
        <v>791</v>
      </c>
      <c r="AE57" s="8" t="s">
        <v>3582</v>
      </c>
      <c r="AF57" s="1" t="s">
        <v>792</v>
      </c>
      <c r="AG57" s="8" t="s">
        <v>3583</v>
      </c>
      <c r="AH57" s="1">
        <v>4</v>
      </c>
      <c r="AI57" s="1" t="s">
        <v>793</v>
      </c>
      <c r="AJ57" s="8" t="s">
        <v>3240</v>
      </c>
      <c r="AK57" s="1">
        <v>4</v>
      </c>
      <c r="AL57" s="1" t="s">
        <v>794</v>
      </c>
      <c r="AM57" s="8" t="s">
        <v>3562</v>
      </c>
      <c r="AN57" s="1">
        <v>3</v>
      </c>
      <c r="AO57" s="1" t="s">
        <v>795</v>
      </c>
      <c r="AP57" s="8" t="s">
        <v>3292</v>
      </c>
      <c r="AQ57" s="1">
        <v>4</v>
      </c>
      <c r="AR57" s="1" t="s">
        <v>60</v>
      </c>
      <c r="AS57" s="13" t="s">
        <v>796</v>
      </c>
      <c r="AT57" s="8" t="s">
        <v>3584</v>
      </c>
      <c r="AU57" s="1" t="s">
        <v>112</v>
      </c>
      <c r="AV57" s="1" t="s">
        <v>207</v>
      </c>
      <c r="AW57" s="1" t="s">
        <v>64</v>
      </c>
      <c r="AX57" s="1" t="s">
        <v>797</v>
      </c>
      <c r="AY57" s="8"/>
      <c r="AZ57" s="3" t="s">
        <v>798</v>
      </c>
      <c r="BA57" s="9" t="s">
        <v>3273</v>
      </c>
    </row>
    <row r="58" spans="1:53" ht="211.2" x14ac:dyDescent="0.25">
      <c r="A58" s="1">
        <v>44062.656280671297</v>
      </c>
      <c r="B58" s="1" t="s">
        <v>38</v>
      </c>
      <c r="C58" s="1" t="s">
        <v>39</v>
      </c>
      <c r="D58" s="1">
        <v>2</v>
      </c>
      <c r="E58" s="1" t="s">
        <v>799</v>
      </c>
      <c r="F58" s="8" t="s">
        <v>3585</v>
      </c>
      <c r="G58" s="1" t="s">
        <v>41</v>
      </c>
      <c r="H58" s="1" t="s">
        <v>800</v>
      </c>
      <c r="I58" s="8" t="s">
        <v>3265</v>
      </c>
      <c r="M58" s="1" t="s">
        <v>43</v>
      </c>
      <c r="N58" s="1" t="s">
        <v>801</v>
      </c>
      <c r="O58" s="8" t="s">
        <v>3373</v>
      </c>
      <c r="P58" s="1" t="s">
        <v>45</v>
      </c>
      <c r="Q58" s="1" t="s">
        <v>802</v>
      </c>
      <c r="R58" s="8" t="s">
        <v>3586</v>
      </c>
      <c r="S58" s="1" t="s">
        <v>47</v>
      </c>
      <c r="T58" s="1" t="s">
        <v>48</v>
      </c>
      <c r="U58" s="1" t="s">
        <v>49</v>
      </c>
      <c r="V58" s="1">
        <v>4</v>
      </c>
      <c r="W58" s="1" t="s">
        <v>256</v>
      </c>
      <c r="X58" s="8"/>
      <c r="Y58" s="1" t="s">
        <v>72</v>
      </c>
      <c r="Z58" s="1" t="s">
        <v>91</v>
      </c>
      <c r="AA58" s="1" t="s">
        <v>53</v>
      </c>
      <c r="AB58" s="1" t="s">
        <v>803</v>
      </c>
      <c r="AC58" s="8" t="s">
        <v>3443</v>
      </c>
      <c r="AD58" s="1" t="s">
        <v>804</v>
      </c>
      <c r="AE58" s="8" t="s">
        <v>6054</v>
      </c>
      <c r="AF58" s="1" t="s">
        <v>805</v>
      </c>
      <c r="AG58" s="8" t="s">
        <v>3587</v>
      </c>
      <c r="AH58" s="1">
        <v>3</v>
      </c>
      <c r="AI58" s="1" t="s">
        <v>806</v>
      </c>
      <c r="AJ58" s="8" t="s">
        <v>3588</v>
      </c>
      <c r="AK58" s="1">
        <v>4</v>
      </c>
      <c r="AL58" s="1" t="s">
        <v>807</v>
      </c>
      <c r="AM58" s="8" t="s">
        <v>3589</v>
      </c>
      <c r="AN58" s="1">
        <v>3</v>
      </c>
      <c r="AO58" s="1" t="s">
        <v>808</v>
      </c>
      <c r="AP58" s="8" t="s">
        <v>3571</v>
      </c>
      <c r="AQ58" s="1">
        <v>4</v>
      </c>
      <c r="AR58" s="1" t="s">
        <v>80</v>
      </c>
      <c r="AS58" s="1" t="s">
        <v>809</v>
      </c>
      <c r="AT58" s="8" t="s">
        <v>3590</v>
      </c>
      <c r="AU58" s="1" t="s">
        <v>112</v>
      </c>
      <c r="AV58" s="1" t="s">
        <v>160</v>
      </c>
      <c r="AW58" s="1" t="s">
        <v>64</v>
      </c>
      <c r="AZ58" s="1" t="s">
        <v>65</v>
      </c>
    </row>
    <row r="59" spans="1:53" ht="356.4" x14ac:dyDescent="0.25">
      <c r="A59" s="1">
        <v>44062.667285474541</v>
      </c>
      <c r="B59" s="1" t="s">
        <v>38</v>
      </c>
      <c r="C59" s="1" t="s">
        <v>143</v>
      </c>
      <c r="D59" s="1">
        <v>3</v>
      </c>
      <c r="E59" s="1" t="s">
        <v>810</v>
      </c>
      <c r="F59" s="8" t="s">
        <v>3591</v>
      </c>
      <c r="G59" s="1" t="s">
        <v>117</v>
      </c>
      <c r="H59" s="1" t="s">
        <v>811</v>
      </c>
      <c r="I59" s="8" t="s">
        <v>3592</v>
      </c>
      <c r="J59" s="1" t="s">
        <v>146</v>
      </c>
      <c r="K59" s="1" t="s">
        <v>812</v>
      </c>
      <c r="L59" s="8" t="s">
        <v>3515</v>
      </c>
      <c r="M59" s="1" t="s">
        <v>101</v>
      </c>
      <c r="N59" s="1" t="s">
        <v>813</v>
      </c>
      <c r="O59" s="8" t="s">
        <v>3389</v>
      </c>
      <c r="P59" s="1" t="s">
        <v>87</v>
      </c>
      <c r="Q59" s="1" t="s">
        <v>814</v>
      </c>
      <c r="R59" s="8" t="s">
        <v>3522</v>
      </c>
      <c r="S59" s="1" t="s">
        <v>143</v>
      </c>
      <c r="T59" s="1" t="s">
        <v>49</v>
      </c>
      <c r="U59" s="1" t="s">
        <v>70</v>
      </c>
      <c r="V59" s="1">
        <v>3</v>
      </c>
      <c r="W59" s="1" t="s">
        <v>123</v>
      </c>
      <c r="X59" s="8"/>
      <c r="Y59" s="1" t="s">
        <v>51</v>
      </c>
      <c r="Z59" s="1" t="s">
        <v>73</v>
      </c>
      <c r="AA59" s="1" t="s">
        <v>53</v>
      </c>
      <c r="AB59" s="1" t="s">
        <v>815</v>
      </c>
      <c r="AC59" s="8" t="s">
        <v>4106</v>
      </c>
      <c r="AD59" s="1" t="s">
        <v>816</v>
      </c>
      <c r="AE59" s="8" t="s">
        <v>3286</v>
      </c>
      <c r="AF59" s="1" t="s">
        <v>817</v>
      </c>
      <c r="AG59" s="8" t="s">
        <v>3474</v>
      </c>
      <c r="AH59" s="1">
        <v>2</v>
      </c>
      <c r="AI59" s="1" t="s">
        <v>818</v>
      </c>
      <c r="AJ59" s="8" t="s">
        <v>3593</v>
      </c>
      <c r="AK59" s="1">
        <v>4</v>
      </c>
      <c r="AL59" s="1" t="s">
        <v>818</v>
      </c>
      <c r="AM59" s="8" t="s">
        <v>3594</v>
      </c>
      <c r="AN59" s="1">
        <v>4</v>
      </c>
      <c r="AO59" s="1" t="s">
        <v>819</v>
      </c>
      <c r="AP59" s="8" t="s">
        <v>3355</v>
      </c>
      <c r="AQ59" s="1">
        <v>4</v>
      </c>
      <c r="AR59" s="1" t="s">
        <v>60</v>
      </c>
      <c r="AS59" s="1" t="s">
        <v>820</v>
      </c>
      <c r="AT59" s="8" t="s">
        <v>3595</v>
      </c>
      <c r="AU59" s="1" t="s">
        <v>62</v>
      </c>
      <c r="AV59" s="1" t="s">
        <v>821</v>
      </c>
      <c r="AW59" s="1" t="s">
        <v>64</v>
      </c>
      <c r="AZ59" s="1" t="s">
        <v>65</v>
      </c>
    </row>
    <row r="60" spans="1:53" ht="145.19999999999999" x14ac:dyDescent="0.25">
      <c r="A60" s="1">
        <v>44062.730606180558</v>
      </c>
      <c r="B60" s="1" t="s">
        <v>38</v>
      </c>
      <c r="C60" s="1" t="s">
        <v>143</v>
      </c>
      <c r="D60" s="1">
        <v>2</v>
      </c>
      <c r="E60" s="1" t="s">
        <v>822</v>
      </c>
      <c r="F60" s="8" t="s">
        <v>3596</v>
      </c>
      <c r="G60" s="1" t="s">
        <v>41</v>
      </c>
      <c r="H60" s="1" t="s">
        <v>823</v>
      </c>
      <c r="I60" s="8" t="s">
        <v>3597</v>
      </c>
      <c r="M60" s="1" t="s">
        <v>101</v>
      </c>
      <c r="N60" s="1" t="s">
        <v>824</v>
      </c>
      <c r="O60" s="8" t="s">
        <v>3554</v>
      </c>
      <c r="P60" s="1" t="s">
        <v>45</v>
      </c>
      <c r="Q60" s="1" t="s">
        <v>825</v>
      </c>
      <c r="R60" s="8" t="s">
        <v>3246</v>
      </c>
      <c r="S60" s="1" t="s">
        <v>39</v>
      </c>
      <c r="T60" s="1" t="s">
        <v>48</v>
      </c>
      <c r="U60" s="1" t="s">
        <v>49</v>
      </c>
      <c r="V60" s="1">
        <v>3</v>
      </c>
      <c r="W60" s="1" t="s">
        <v>243</v>
      </c>
      <c r="X60" s="8"/>
      <c r="Y60" s="1" t="s">
        <v>135</v>
      </c>
      <c r="Z60" s="1" t="s">
        <v>73</v>
      </c>
      <c r="AA60" s="1" t="s">
        <v>53</v>
      </c>
      <c r="AB60" s="1" t="s">
        <v>826</v>
      </c>
      <c r="AC60" s="8" t="s">
        <v>3598</v>
      </c>
      <c r="AD60" s="1" t="s">
        <v>827</v>
      </c>
      <c r="AE60" s="8" t="s">
        <v>6054</v>
      </c>
      <c r="AF60" s="1" t="s">
        <v>828</v>
      </c>
      <c r="AG60" s="8" t="s">
        <v>3260</v>
      </c>
      <c r="AH60" s="1">
        <v>2</v>
      </c>
      <c r="AI60" s="1" t="s">
        <v>829</v>
      </c>
      <c r="AJ60" s="8" t="s">
        <v>3599</v>
      </c>
      <c r="AK60" s="1">
        <v>4</v>
      </c>
      <c r="AL60" s="1" t="s">
        <v>830</v>
      </c>
      <c r="AM60" s="8" t="s">
        <v>3600</v>
      </c>
      <c r="AN60" s="1">
        <v>3</v>
      </c>
      <c r="AO60" s="1" t="s">
        <v>831</v>
      </c>
      <c r="AP60" s="8" t="s">
        <v>3601</v>
      </c>
      <c r="AQ60" s="1">
        <v>4</v>
      </c>
      <c r="AR60" s="1" t="s">
        <v>60</v>
      </c>
      <c r="AS60" s="1" t="s">
        <v>832</v>
      </c>
      <c r="AT60" s="8" t="s">
        <v>3602</v>
      </c>
      <c r="AU60" s="1" t="s">
        <v>112</v>
      </c>
      <c r="AV60" s="1" t="s">
        <v>63</v>
      </c>
      <c r="AW60" s="1" t="s">
        <v>64</v>
      </c>
      <c r="AZ60" s="1" t="s">
        <v>65</v>
      </c>
    </row>
    <row r="61" spans="1:53" ht="105.6" x14ac:dyDescent="0.25">
      <c r="A61" s="1">
        <v>44062.832139930557</v>
      </c>
      <c r="B61" s="1" t="s">
        <v>38</v>
      </c>
      <c r="C61" s="1" t="s">
        <v>89</v>
      </c>
      <c r="D61" s="1">
        <v>2</v>
      </c>
      <c r="E61" s="1" t="s">
        <v>833</v>
      </c>
      <c r="F61" s="8" t="s">
        <v>3603</v>
      </c>
      <c r="G61" s="1" t="s">
        <v>41</v>
      </c>
      <c r="H61" s="1" t="s">
        <v>834</v>
      </c>
      <c r="I61" s="8" t="s">
        <v>3977</v>
      </c>
      <c r="M61" s="1" t="s">
        <v>43</v>
      </c>
      <c r="N61" s="1" t="s">
        <v>835</v>
      </c>
      <c r="O61" s="8" t="s">
        <v>3287</v>
      </c>
      <c r="P61" s="1" t="s">
        <v>87</v>
      </c>
      <c r="Q61" s="1" t="s">
        <v>836</v>
      </c>
      <c r="R61" s="8" t="s">
        <v>3604</v>
      </c>
      <c r="S61" s="1" t="s">
        <v>89</v>
      </c>
      <c r="T61" s="1" t="s">
        <v>49</v>
      </c>
      <c r="U61" s="1" t="s">
        <v>49</v>
      </c>
      <c r="V61" s="1">
        <v>4</v>
      </c>
      <c r="W61" s="1" t="s">
        <v>71</v>
      </c>
      <c r="X61" s="8"/>
      <c r="Y61" s="1" t="s">
        <v>90</v>
      </c>
      <c r="Z61" s="1" t="s">
        <v>52</v>
      </c>
      <c r="AA61" s="1" t="s">
        <v>53</v>
      </c>
      <c r="AB61" s="1" t="s">
        <v>837</v>
      </c>
      <c r="AC61" s="8" t="s">
        <v>3329</v>
      </c>
      <c r="AD61" s="13" t="s">
        <v>838</v>
      </c>
      <c r="AE61" s="8" t="s">
        <v>3482</v>
      </c>
      <c r="AF61" s="1" t="s">
        <v>839</v>
      </c>
      <c r="AG61" s="8" t="s">
        <v>3605</v>
      </c>
      <c r="AH61" s="1">
        <v>3</v>
      </c>
      <c r="AI61" s="1" t="s">
        <v>840</v>
      </c>
      <c r="AJ61" s="8" t="s">
        <v>3355</v>
      </c>
      <c r="AK61" s="1">
        <v>3</v>
      </c>
      <c r="AL61" s="1" t="s">
        <v>841</v>
      </c>
      <c r="AM61" s="8" t="s">
        <v>3606</v>
      </c>
      <c r="AN61" s="1">
        <v>3</v>
      </c>
      <c r="AO61" s="1" t="s">
        <v>842</v>
      </c>
      <c r="AP61" s="8" t="s">
        <v>3571</v>
      </c>
      <c r="AQ61" s="1">
        <v>3</v>
      </c>
      <c r="AR61" s="1" t="s">
        <v>80</v>
      </c>
      <c r="AS61" s="1" t="s">
        <v>843</v>
      </c>
      <c r="AT61" s="8" t="s">
        <v>3316</v>
      </c>
      <c r="AU61" s="1" t="s">
        <v>62</v>
      </c>
      <c r="AV61" s="1" t="s">
        <v>160</v>
      </c>
      <c r="AW61" s="1" t="s">
        <v>844</v>
      </c>
      <c r="AZ61" s="1" t="s">
        <v>65</v>
      </c>
    </row>
    <row r="62" spans="1:53" ht="264" x14ac:dyDescent="0.25">
      <c r="A62" s="1">
        <v>44063.010138206024</v>
      </c>
      <c r="B62" s="1" t="s">
        <v>38</v>
      </c>
      <c r="C62" s="1" t="s">
        <v>209</v>
      </c>
      <c r="D62" s="1">
        <v>1</v>
      </c>
      <c r="E62" s="1" t="s">
        <v>845</v>
      </c>
      <c r="F62" s="8" t="s">
        <v>3534</v>
      </c>
      <c r="G62" s="1" t="s">
        <v>41</v>
      </c>
      <c r="H62" s="1" t="s">
        <v>846</v>
      </c>
      <c r="I62" s="8" t="s">
        <v>3405</v>
      </c>
      <c r="M62" s="1" t="s">
        <v>43</v>
      </c>
      <c r="N62" s="1" t="s">
        <v>847</v>
      </c>
      <c r="O62" s="8" t="s">
        <v>4107</v>
      </c>
      <c r="P62" s="1" t="s">
        <v>87</v>
      </c>
      <c r="Q62" s="1" t="s">
        <v>848</v>
      </c>
      <c r="R62" s="8" t="s">
        <v>3425</v>
      </c>
      <c r="S62" s="1" t="s">
        <v>89</v>
      </c>
      <c r="T62" s="1" t="s">
        <v>48</v>
      </c>
      <c r="U62" s="1" t="s">
        <v>49</v>
      </c>
      <c r="V62" s="1">
        <v>2</v>
      </c>
      <c r="W62" s="13" t="s">
        <v>849</v>
      </c>
      <c r="X62" s="8" t="s">
        <v>3607</v>
      </c>
      <c r="Y62" s="1" t="s">
        <v>850</v>
      </c>
      <c r="Z62" s="1" t="s">
        <v>52</v>
      </c>
      <c r="AA62" s="1" t="s">
        <v>53</v>
      </c>
      <c r="AB62" s="1" t="s">
        <v>851</v>
      </c>
      <c r="AC62" s="8" t="s">
        <v>3608</v>
      </c>
      <c r="AD62" s="1" t="s">
        <v>852</v>
      </c>
      <c r="AE62" s="8" t="s">
        <v>6055</v>
      </c>
      <c r="AF62" s="1" t="s">
        <v>853</v>
      </c>
      <c r="AG62" s="8" t="s">
        <v>3688</v>
      </c>
      <c r="AH62" s="1">
        <v>2</v>
      </c>
      <c r="AI62" s="1" t="s">
        <v>854</v>
      </c>
      <c r="AJ62" s="8" t="s">
        <v>4108</v>
      </c>
      <c r="AK62" s="1">
        <v>4</v>
      </c>
      <c r="AL62" s="1" t="s">
        <v>855</v>
      </c>
      <c r="AM62" s="8" t="s">
        <v>3609</v>
      </c>
      <c r="AN62" s="1">
        <v>2</v>
      </c>
      <c r="AO62" s="1" t="s">
        <v>856</v>
      </c>
      <c r="AP62" s="8" t="s">
        <v>3454</v>
      </c>
      <c r="AQ62" s="1">
        <v>4</v>
      </c>
      <c r="AR62" s="1" t="s">
        <v>80</v>
      </c>
      <c r="AS62" s="1" t="s">
        <v>857</v>
      </c>
      <c r="AT62" s="8" t="s">
        <v>3610</v>
      </c>
      <c r="AU62" s="1" t="s">
        <v>112</v>
      </c>
      <c r="AV62" s="1" t="s">
        <v>858</v>
      </c>
      <c r="AW62" s="1" t="s">
        <v>64</v>
      </c>
      <c r="AX62" s="1" t="s">
        <v>859</v>
      </c>
      <c r="AY62" s="8"/>
      <c r="AZ62" s="1" t="s">
        <v>65</v>
      </c>
    </row>
    <row r="63" spans="1:53" ht="145.19999999999999" x14ac:dyDescent="0.25">
      <c r="A63" s="1">
        <v>44063.089277743056</v>
      </c>
      <c r="B63" s="1" t="s">
        <v>38</v>
      </c>
      <c r="C63" s="1" t="s">
        <v>39</v>
      </c>
      <c r="D63" s="1">
        <v>4</v>
      </c>
      <c r="E63" s="1" t="s">
        <v>860</v>
      </c>
      <c r="F63" s="8" t="s">
        <v>3536</v>
      </c>
      <c r="G63" s="1" t="s">
        <v>41</v>
      </c>
      <c r="H63" s="1" t="s">
        <v>861</v>
      </c>
      <c r="I63" s="8" t="s">
        <v>3472</v>
      </c>
      <c r="M63" s="1" t="s">
        <v>43</v>
      </c>
      <c r="N63" s="1" t="s">
        <v>862</v>
      </c>
      <c r="O63" s="8" t="s">
        <v>3611</v>
      </c>
      <c r="P63" s="1" t="s">
        <v>87</v>
      </c>
      <c r="Q63" s="1" t="s">
        <v>863</v>
      </c>
      <c r="R63" s="8" t="s">
        <v>3286</v>
      </c>
      <c r="S63" s="1" t="s">
        <v>89</v>
      </c>
      <c r="T63" s="1" t="s">
        <v>48</v>
      </c>
      <c r="U63" s="1" t="s">
        <v>49</v>
      </c>
      <c r="V63" s="1">
        <v>4</v>
      </c>
      <c r="W63" s="1" t="s">
        <v>243</v>
      </c>
      <c r="X63" s="8"/>
      <c r="Y63" s="1" t="s">
        <v>72</v>
      </c>
      <c r="Z63" s="1" t="s">
        <v>73</v>
      </c>
      <c r="AA63" s="1" t="s">
        <v>53</v>
      </c>
      <c r="AB63" s="1" t="s">
        <v>864</v>
      </c>
      <c r="AC63" s="8" t="s">
        <v>3264</v>
      </c>
      <c r="AD63" s="1" t="s">
        <v>865</v>
      </c>
      <c r="AE63" s="8" t="s">
        <v>3425</v>
      </c>
      <c r="AF63" s="1" t="s">
        <v>866</v>
      </c>
      <c r="AG63" s="8" t="s">
        <v>3556</v>
      </c>
      <c r="AH63" s="1">
        <v>5</v>
      </c>
      <c r="AI63" s="1" t="s">
        <v>867</v>
      </c>
      <c r="AJ63" s="8" t="s">
        <v>3612</v>
      </c>
      <c r="AK63" s="1">
        <v>4</v>
      </c>
      <c r="AL63" s="1" t="s">
        <v>868</v>
      </c>
      <c r="AM63" s="8" t="s">
        <v>3613</v>
      </c>
      <c r="AN63" s="1">
        <v>3</v>
      </c>
      <c r="AO63" s="1" t="s">
        <v>869</v>
      </c>
      <c r="AP63" s="8" t="s">
        <v>3614</v>
      </c>
      <c r="AQ63" s="1">
        <v>3</v>
      </c>
      <c r="AR63" s="1" t="s">
        <v>60</v>
      </c>
      <c r="AS63" s="1" t="s">
        <v>870</v>
      </c>
      <c r="AT63" s="8" t="s">
        <v>3427</v>
      </c>
      <c r="AU63" s="1" t="s">
        <v>112</v>
      </c>
      <c r="AV63" s="1" t="s">
        <v>63</v>
      </c>
      <c r="AW63" s="1" t="s">
        <v>64</v>
      </c>
      <c r="AZ63" s="1" t="s">
        <v>65</v>
      </c>
    </row>
    <row r="64" spans="1:53" ht="409.6" x14ac:dyDescent="0.25">
      <c r="A64" s="1">
        <v>44063.371576168982</v>
      </c>
      <c r="B64" s="1" t="s">
        <v>38</v>
      </c>
      <c r="C64" s="1" t="s">
        <v>115</v>
      </c>
      <c r="D64" s="1">
        <v>3</v>
      </c>
      <c r="E64" s="1" t="s">
        <v>871</v>
      </c>
      <c r="F64" s="8" t="s">
        <v>3286</v>
      </c>
      <c r="G64" s="1" t="s">
        <v>117</v>
      </c>
      <c r="H64" s="1" t="s">
        <v>872</v>
      </c>
      <c r="I64" s="8" t="s">
        <v>3286</v>
      </c>
      <c r="J64" s="1" t="s">
        <v>146</v>
      </c>
      <c r="K64" s="1" t="s">
        <v>873</v>
      </c>
      <c r="L64" s="8" t="s">
        <v>4109</v>
      </c>
      <c r="M64" s="1" t="s">
        <v>43</v>
      </c>
      <c r="N64" s="1" t="s">
        <v>874</v>
      </c>
      <c r="O64" s="8" t="s">
        <v>3320</v>
      </c>
      <c r="P64" s="1" t="s">
        <v>45</v>
      </c>
      <c r="Q64" s="1" t="s">
        <v>875</v>
      </c>
      <c r="R64" s="8" t="s">
        <v>4110</v>
      </c>
      <c r="S64" s="1" t="s">
        <v>47</v>
      </c>
      <c r="T64" s="1" t="s">
        <v>48</v>
      </c>
      <c r="U64" s="1" t="s">
        <v>48</v>
      </c>
      <c r="V64" s="1">
        <v>2</v>
      </c>
      <c r="W64" s="1" t="s">
        <v>123</v>
      </c>
      <c r="X64" s="8" t="s">
        <v>3615</v>
      </c>
      <c r="Y64" s="13" t="s">
        <v>876</v>
      </c>
      <c r="Z64" s="1" t="s">
        <v>877</v>
      </c>
      <c r="AA64" s="1" t="s">
        <v>53</v>
      </c>
      <c r="AB64" s="1" t="s">
        <v>878</v>
      </c>
      <c r="AC64" s="8" t="s">
        <v>3616</v>
      </c>
      <c r="AD64" s="13" t="s">
        <v>879</v>
      </c>
      <c r="AE64" s="8" t="s">
        <v>3617</v>
      </c>
      <c r="AF64" s="1" t="s">
        <v>880</v>
      </c>
      <c r="AG64" s="8" t="s">
        <v>3689</v>
      </c>
      <c r="AH64" s="1">
        <v>2</v>
      </c>
      <c r="AI64" s="1" t="s">
        <v>881</v>
      </c>
      <c r="AJ64" s="8" t="s">
        <v>3618</v>
      </c>
      <c r="AK64" s="1">
        <v>4</v>
      </c>
      <c r="AL64" s="1" t="s">
        <v>882</v>
      </c>
      <c r="AM64" s="8" t="s">
        <v>3423</v>
      </c>
      <c r="AN64" s="1">
        <v>4</v>
      </c>
      <c r="AO64" s="1" t="s">
        <v>883</v>
      </c>
      <c r="AP64" s="8" t="s">
        <v>3346</v>
      </c>
      <c r="AQ64" s="1">
        <v>3</v>
      </c>
      <c r="AR64" s="1" t="s">
        <v>60</v>
      </c>
      <c r="AS64" s="1" t="s">
        <v>884</v>
      </c>
      <c r="AT64" s="8" t="s">
        <v>3423</v>
      </c>
      <c r="AU64" s="1" t="s">
        <v>406</v>
      </c>
      <c r="AV64" s="1" t="s">
        <v>160</v>
      </c>
      <c r="AW64" s="1" t="s">
        <v>885</v>
      </c>
      <c r="AX64" s="1" t="s">
        <v>886</v>
      </c>
      <c r="AY64" s="8"/>
      <c r="AZ64" s="1" t="s">
        <v>65</v>
      </c>
    </row>
    <row r="65" spans="1:52" ht="184.8" x14ac:dyDescent="0.25">
      <c r="A65" s="1">
        <v>44063.45037982639</v>
      </c>
      <c r="B65" s="1" t="s">
        <v>38</v>
      </c>
      <c r="C65" s="1" t="s">
        <v>47</v>
      </c>
      <c r="D65" s="1">
        <v>1</v>
      </c>
      <c r="E65" s="1" t="s">
        <v>887</v>
      </c>
      <c r="F65" s="8" t="s">
        <v>3431</v>
      </c>
      <c r="G65" s="1" t="s">
        <v>117</v>
      </c>
      <c r="H65" s="1" t="s">
        <v>888</v>
      </c>
      <c r="I65" s="8" t="s">
        <v>2745</v>
      </c>
      <c r="J65" s="1" t="s">
        <v>146</v>
      </c>
      <c r="K65" s="1" t="s">
        <v>889</v>
      </c>
      <c r="L65" s="8" t="s">
        <v>3619</v>
      </c>
      <c r="M65" s="1" t="s">
        <v>43</v>
      </c>
      <c r="N65" s="1" t="s">
        <v>890</v>
      </c>
      <c r="O65" s="8" t="s">
        <v>3373</v>
      </c>
      <c r="P65" s="1" t="s">
        <v>87</v>
      </c>
      <c r="Q65" s="1" t="s">
        <v>891</v>
      </c>
      <c r="R65" s="8" t="s">
        <v>3620</v>
      </c>
      <c r="S65" s="1" t="s">
        <v>47</v>
      </c>
      <c r="T65" s="1" t="s">
        <v>49</v>
      </c>
      <c r="U65" s="1" t="s">
        <v>49</v>
      </c>
      <c r="V65" s="1">
        <v>4</v>
      </c>
      <c r="W65" s="1" t="s">
        <v>373</v>
      </c>
      <c r="X65" s="8"/>
      <c r="Y65" s="1" t="s">
        <v>72</v>
      </c>
      <c r="Z65" s="1" t="s">
        <v>892</v>
      </c>
      <c r="AA65" s="1" t="s">
        <v>892</v>
      </c>
      <c r="AB65" s="1" t="s">
        <v>893</v>
      </c>
      <c r="AC65" s="8" t="s">
        <v>3621</v>
      </c>
      <c r="AD65" s="1" t="s">
        <v>894</v>
      </c>
      <c r="AE65" s="8" t="s">
        <v>3265</v>
      </c>
      <c r="AF65" s="1" t="s">
        <v>895</v>
      </c>
      <c r="AG65" s="8" t="s">
        <v>3241</v>
      </c>
      <c r="AH65" s="1">
        <v>3</v>
      </c>
      <c r="AI65" s="1" t="s">
        <v>895</v>
      </c>
      <c r="AJ65" s="8" t="s">
        <v>3241</v>
      </c>
      <c r="AK65" s="1">
        <v>3</v>
      </c>
      <c r="AL65" s="1" t="s">
        <v>895</v>
      </c>
      <c r="AM65" s="8" t="s">
        <v>3241</v>
      </c>
      <c r="AN65" s="1">
        <v>3</v>
      </c>
      <c r="AO65" s="1" t="s">
        <v>895</v>
      </c>
      <c r="AP65" s="8" t="s">
        <v>3241</v>
      </c>
      <c r="AQ65" s="1">
        <v>3</v>
      </c>
      <c r="AR65" s="1" t="s">
        <v>80</v>
      </c>
      <c r="AS65" s="1" t="s">
        <v>896</v>
      </c>
      <c r="AT65" s="8" t="s">
        <v>3329</v>
      </c>
      <c r="AU65" s="1" t="s">
        <v>62</v>
      </c>
      <c r="AV65" s="1" t="s">
        <v>82</v>
      </c>
      <c r="AW65" s="1" t="s">
        <v>64</v>
      </c>
      <c r="AZ65" s="1" t="s">
        <v>65</v>
      </c>
    </row>
    <row r="66" spans="1:52" ht="171.6" x14ac:dyDescent="0.25">
      <c r="A66" s="1">
        <v>44063.455483483791</v>
      </c>
      <c r="B66" s="1" t="s">
        <v>38</v>
      </c>
      <c r="C66" s="1" t="s">
        <v>47</v>
      </c>
      <c r="D66" s="1">
        <v>1</v>
      </c>
      <c r="E66" s="1" t="s">
        <v>897</v>
      </c>
      <c r="F66" s="8" t="s">
        <v>3407</v>
      </c>
      <c r="G66" s="1" t="s">
        <v>41</v>
      </c>
      <c r="H66" s="1" t="s">
        <v>898</v>
      </c>
      <c r="I66" s="8" t="s">
        <v>3485</v>
      </c>
      <c r="M66" s="1" t="s">
        <v>43</v>
      </c>
      <c r="N66" s="1" t="s">
        <v>899</v>
      </c>
      <c r="O66" s="8" t="s">
        <v>3244</v>
      </c>
      <c r="P66" s="1" t="s">
        <v>87</v>
      </c>
      <c r="Q66" s="1" t="s">
        <v>900</v>
      </c>
      <c r="R66" s="8" t="s">
        <v>3286</v>
      </c>
      <c r="S66" s="1" t="s">
        <v>89</v>
      </c>
      <c r="T66" s="1" t="s">
        <v>48</v>
      </c>
      <c r="U66" s="1" t="s">
        <v>49</v>
      </c>
      <c r="V66" s="1">
        <v>4</v>
      </c>
      <c r="W66" s="1" t="s">
        <v>734</v>
      </c>
      <c r="X66" s="8"/>
      <c r="Y66" s="1" t="s">
        <v>72</v>
      </c>
      <c r="Z66" s="1" t="s">
        <v>73</v>
      </c>
      <c r="AA66" s="1" t="s">
        <v>53</v>
      </c>
      <c r="AB66" s="1" t="s">
        <v>901</v>
      </c>
      <c r="AC66" s="8" t="s">
        <v>3622</v>
      </c>
      <c r="AD66" s="1" t="s">
        <v>902</v>
      </c>
      <c r="AE66" s="8" t="s">
        <v>3425</v>
      </c>
      <c r="AF66" s="1" t="s">
        <v>903</v>
      </c>
      <c r="AG66" s="8" t="s">
        <v>4111</v>
      </c>
      <c r="AH66" s="1">
        <v>2</v>
      </c>
      <c r="AI66" s="1" t="s">
        <v>904</v>
      </c>
      <c r="AJ66" s="8" t="s">
        <v>3374</v>
      </c>
      <c r="AK66" s="1">
        <v>4</v>
      </c>
      <c r="AL66" s="1" t="s">
        <v>905</v>
      </c>
      <c r="AM66" s="8" t="s">
        <v>3623</v>
      </c>
      <c r="AN66" s="1">
        <v>3</v>
      </c>
      <c r="AO66" s="1" t="s">
        <v>906</v>
      </c>
      <c r="AP66" s="8" t="s">
        <v>3549</v>
      </c>
      <c r="AQ66" s="1">
        <v>3</v>
      </c>
      <c r="AR66" s="1" t="s">
        <v>60</v>
      </c>
      <c r="AS66" s="1" t="s">
        <v>907</v>
      </c>
      <c r="AT66" s="8" t="s">
        <v>3624</v>
      </c>
      <c r="AU66" s="1" t="s">
        <v>62</v>
      </c>
      <c r="AV66" s="1" t="s">
        <v>207</v>
      </c>
      <c r="AW66" s="1" t="s">
        <v>356</v>
      </c>
      <c r="AZ66" s="1" t="s">
        <v>65</v>
      </c>
    </row>
    <row r="67" spans="1:52" ht="158.4" x14ac:dyDescent="0.25">
      <c r="A67" s="1">
        <v>44063.461008900464</v>
      </c>
      <c r="B67" s="1" t="s">
        <v>38</v>
      </c>
      <c r="C67" s="1" t="s">
        <v>39</v>
      </c>
      <c r="D67" s="1">
        <v>3</v>
      </c>
      <c r="E67" s="1" t="s">
        <v>908</v>
      </c>
      <c r="F67" s="8" t="s">
        <v>3625</v>
      </c>
      <c r="G67" s="1" t="s">
        <v>41</v>
      </c>
      <c r="H67" s="1" t="s">
        <v>909</v>
      </c>
      <c r="I67" s="8" t="s">
        <v>3626</v>
      </c>
      <c r="M67" s="1" t="s">
        <v>43</v>
      </c>
      <c r="N67" s="1" t="s">
        <v>910</v>
      </c>
      <c r="O67" s="8" t="s">
        <v>3580</v>
      </c>
      <c r="P67" s="1" t="s">
        <v>87</v>
      </c>
      <c r="Q67" s="1" t="s">
        <v>911</v>
      </c>
      <c r="R67" s="8" t="s">
        <v>3286</v>
      </c>
      <c r="S67" s="1" t="s">
        <v>89</v>
      </c>
      <c r="T67" s="1" t="s">
        <v>48</v>
      </c>
      <c r="U67" s="1" t="s">
        <v>48</v>
      </c>
      <c r="V67" s="1">
        <v>3</v>
      </c>
      <c r="W67" s="1" t="s">
        <v>228</v>
      </c>
      <c r="X67" s="8"/>
      <c r="Y67" s="1" t="s">
        <v>229</v>
      </c>
      <c r="Z67" s="1" t="s">
        <v>52</v>
      </c>
      <c r="AA67" s="1" t="s">
        <v>53</v>
      </c>
      <c r="AB67" s="1" t="s">
        <v>912</v>
      </c>
      <c r="AC67" s="8" t="s">
        <v>3627</v>
      </c>
      <c r="AD67" s="1" t="s">
        <v>913</v>
      </c>
      <c r="AE67" s="8" t="s">
        <v>3265</v>
      </c>
      <c r="AF67" s="1" t="s">
        <v>914</v>
      </c>
      <c r="AG67" s="8" t="s">
        <v>3635</v>
      </c>
      <c r="AH67" s="1">
        <v>2</v>
      </c>
      <c r="AI67" s="1" t="s">
        <v>915</v>
      </c>
      <c r="AJ67" s="8" t="s">
        <v>3355</v>
      </c>
      <c r="AK67" s="1">
        <v>3</v>
      </c>
      <c r="AL67" s="1" t="s">
        <v>916</v>
      </c>
      <c r="AM67" s="8" t="s">
        <v>3628</v>
      </c>
      <c r="AN67" s="1">
        <v>2</v>
      </c>
      <c r="AO67" s="1" t="s">
        <v>917</v>
      </c>
      <c r="AP67" s="8" t="s">
        <v>3629</v>
      </c>
      <c r="AQ67" s="1">
        <v>3</v>
      </c>
      <c r="AR67" s="1" t="s">
        <v>80</v>
      </c>
      <c r="AS67" s="1" t="s">
        <v>918</v>
      </c>
      <c r="AT67" s="8" t="s">
        <v>3293</v>
      </c>
      <c r="AU67" s="1" t="s">
        <v>112</v>
      </c>
      <c r="AV67" s="1" t="s">
        <v>160</v>
      </c>
      <c r="AW67" s="1" t="s">
        <v>64</v>
      </c>
      <c r="AZ67" s="1" t="s">
        <v>65</v>
      </c>
    </row>
    <row r="68" spans="1:52" ht="145.19999999999999" x14ac:dyDescent="0.25">
      <c r="A68" s="1">
        <v>44063.475470138888</v>
      </c>
      <c r="B68" s="1" t="s">
        <v>38</v>
      </c>
      <c r="C68" s="1" t="s">
        <v>143</v>
      </c>
      <c r="D68" s="1">
        <v>1</v>
      </c>
      <c r="E68" s="1" t="s">
        <v>919</v>
      </c>
      <c r="F68" s="8" t="s">
        <v>3630</v>
      </c>
      <c r="G68" s="1" t="s">
        <v>41</v>
      </c>
      <c r="H68" s="1" t="s">
        <v>920</v>
      </c>
      <c r="I68" s="8" t="s">
        <v>3372</v>
      </c>
      <c r="M68" s="1" t="s">
        <v>43</v>
      </c>
      <c r="N68" s="1" t="s">
        <v>921</v>
      </c>
      <c r="O68" s="8" t="s">
        <v>3631</v>
      </c>
      <c r="P68" s="1" t="s">
        <v>87</v>
      </c>
      <c r="Q68" s="1" t="s">
        <v>922</v>
      </c>
      <c r="R68" s="8" t="s">
        <v>3286</v>
      </c>
      <c r="S68" s="1" t="s">
        <v>89</v>
      </c>
      <c r="T68" s="1" t="s">
        <v>48</v>
      </c>
      <c r="U68" s="1" t="s">
        <v>49</v>
      </c>
      <c r="V68" s="1">
        <v>3</v>
      </c>
      <c r="W68" s="1" t="s">
        <v>50</v>
      </c>
      <c r="X68" s="8"/>
      <c r="Y68" s="1" t="s">
        <v>51</v>
      </c>
      <c r="Z68" s="1" t="s">
        <v>52</v>
      </c>
      <c r="AA68" s="1" t="s">
        <v>53</v>
      </c>
      <c r="AB68" s="1" t="s">
        <v>923</v>
      </c>
      <c r="AC68" s="8" t="s">
        <v>3632</v>
      </c>
      <c r="AD68" s="1" t="s">
        <v>924</v>
      </c>
      <c r="AE68" s="8" t="s">
        <v>6056</v>
      </c>
      <c r="AF68" s="1" t="s">
        <v>925</v>
      </c>
      <c r="AG68" s="8" t="s">
        <v>3633</v>
      </c>
      <c r="AH68" s="1">
        <v>3</v>
      </c>
      <c r="AI68" s="1" t="s">
        <v>926</v>
      </c>
      <c r="AJ68" s="8" t="s">
        <v>3346</v>
      </c>
      <c r="AK68" s="1">
        <v>3</v>
      </c>
      <c r="AL68" s="1" t="s">
        <v>927</v>
      </c>
      <c r="AM68" s="8" t="s">
        <v>3593</v>
      </c>
      <c r="AN68" s="1">
        <v>3</v>
      </c>
      <c r="AO68" s="1" t="s">
        <v>926</v>
      </c>
      <c r="AP68" s="8" t="s">
        <v>3346</v>
      </c>
      <c r="AQ68" s="1">
        <v>3</v>
      </c>
      <c r="AR68" s="1" t="s">
        <v>60</v>
      </c>
      <c r="AS68" s="1" t="s">
        <v>928</v>
      </c>
      <c r="AT68" s="8" t="s">
        <v>3634</v>
      </c>
      <c r="AU68" s="1" t="s">
        <v>62</v>
      </c>
      <c r="AV68" s="1" t="s">
        <v>63</v>
      </c>
      <c r="AW68" s="1" t="s">
        <v>64</v>
      </c>
      <c r="AZ68" s="1" t="s">
        <v>65</v>
      </c>
    </row>
    <row r="69" spans="1:52" ht="184.8" x14ac:dyDescent="0.25">
      <c r="A69" s="1">
        <v>44063.483173645829</v>
      </c>
      <c r="B69" s="1" t="s">
        <v>38</v>
      </c>
      <c r="C69" s="1" t="s">
        <v>115</v>
      </c>
      <c r="D69" s="1">
        <v>3</v>
      </c>
      <c r="E69" s="1" t="s">
        <v>929</v>
      </c>
      <c r="F69" s="8" t="s">
        <v>3472</v>
      </c>
      <c r="G69" s="1" t="s">
        <v>41</v>
      </c>
      <c r="H69" s="1" t="s">
        <v>930</v>
      </c>
      <c r="I69" s="8" t="s">
        <v>2745</v>
      </c>
      <c r="M69" s="1" t="s">
        <v>43</v>
      </c>
      <c r="N69" s="1" t="s">
        <v>931</v>
      </c>
      <c r="O69" s="8" t="s">
        <v>3244</v>
      </c>
      <c r="P69" s="1" t="s">
        <v>87</v>
      </c>
      <c r="Q69" s="1" t="s">
        <v>932</v>
      </c>
      <c r="R69" s="8" t="s">
        <v>3259</v>
      </c>
      <c r="S69" s="1" t="s">
        <v>47</v>
      </c>
      <c r="T69" s="1" t="s">
        <v>48</v>
      </c>
      <c r="U69" s="1" t="s">
        <v>49</v>
      </c>
      <c r="V69" s="1">
        <v>4</v>
      </c>
      <c r="W69" s="1" t="s">
        <v>373</v>
      </c>
      <c r="X69" s="8"/>
      <c r="Y69" s="1" t="s">
        <v>933</v>
      </c>
      <c r="Z69" s="1" t="s">
        <v>91</v>
      </c>
      <c r="AA69" s="1" t="s">
        <v>152</v>
      </c>
      <c r="AB69" s="1" t="s">
        <v>934</v>
      </c>
      <c r="AC69" s="8" t="s">
        <v>3286</v>
      </c>
      <c r="AD69" s="1" t="s">
        <v>935</v>
      </c>
      <c r="AE69" s="8" t="s">
        <v>3265</v>
      </c>
      <c r="AF69" s="1" t="s">
        <v>936</v>
      </c>
      <c r="AG69" s="8" t="s">
        <v>3635</v>
      </c>
      <c r="AH69" s="1">
        <v>4</v>
      </c>
      <c r="AI69" s="1" t="s">
        <v>937</v>
      </c>
      <c r="AJ69" s="8" t="s">
        <v>3355</v>
      </c>
      <c r="AK69" s="1">
        <v>5</v>
      </c>
      <c r="AL69" s="1" t="s">
        <v>938</v>
      </c>
      <c r="AM69" s="8" t="s">
        <v>3636</v>
      </c>
      <c r="AN69" s="1">
        <v>3</v>
      </c>
      <c r="AO69" s="1" t="s">
        <v>939</v>
      </c>
      <c r="AP69" s="8" t="s">
        <v>3571</v>
      </c>
      <c r="AQ69" s="1">
        <v>5</v>
      </c>
      <c r="AR69" s="1" t="s">
        <v>80</v>
      </c>
      <c r="AS69" s="1" t="s">
        <v>940</v>
      </c>
      <c r="AT69" s="8" t="s">
        <v>3637</v>
      </c>
      <c r="AU69" s="1" t="s">
        <v>62</v>
      </c>
      <c r="AV69" s="1" t="s">
        <v>941</v>
      </c>
      <c r="AW69" s="1" t="s">
        <v>942</v>
      </c>
      <c r="AZ69" s="1" t="s">
        <v>65</v>
      </c>
    </row>
    <row r="70" spans="1:52" ht="158.4" x14ac:dyDescent="0.25">
      <c r="A70" s="1">
        <v>44063.483970636575</v>
      </c>
      <c r="B70" s="1" t="s">
        <v>38</v>
      </c>
      <c r="C70" s="1" t="s">
        <v>39</v>
      </c>
      <c r="D70" s="1">
        <v>4</v>
      </c>
      <c r="E70" s="1" t="s">
        <v>943</v>
      </c>
      <c r="F70" s="8" t="s">
        <v>3638</v>
      </c>
      <c r="G70" s="1" t="s">
        <v>117</v>
      </c>
      <c r="H70" s="1" t="s">
        <v>944</v>
      </c>
      <c r="I70" s="8" t="s">
        <v>3286</v>
      </c>
      <c r="J70" s="1" t="s">
        <v>146</v>
      </c>
      <c r="K70" s="1" t="s">
        <v>945</v>
      </c>
      <c r="L70" s="8" t="s">
        <v>3639</v>
      </c>
      <c r="M70" s="1" t="s">
        <v>43</v>
      </c>
      <c r="N70" s="1" t="s">
        <v>946</v>
      </c>
      <c r="O70" s="8" t="s">
        <v>3640</v>
      </c>
      <c r="P70" s="1" t="s">
        <v>87</v>
      </c>
      <c r="Q70" s="1" t="s">
        <v>947</v>
      </c>
      <c r="R70" s="8" t="s">
        <v>3286</v>
      </c>
      <c r="S70" s="1" t="s">
        <v>143</v>
      </c>
      <c r="T70" s="1" t="s">
        <v>48</v>
      </c>
      <c r="U70" s="1" t="s">
        <v>49</v>
      </c>
      <c r="V70" s="1">
        <v>4</v>
      </c>
      <c r="W70" s="1" t="s">
        <v>228</v>
      </c>
      <c r="X70" s="8"/>
      <c r="Y70" s="1" t="s">
        <v>72</v>
      </c>
      <c r="Z70" s="1" t="s">
        <v>52</v>
      </c>
      <c r="AA70" s="1" t="s">
        <v>53</v>
      </c>
      <c r="AB70" s="1" t="s">
        <v>948</v>
      </c>
      <c r="AC70" s="8" t="s">
        <v>3641</v>
      </c>
      <c r="AD70" s="1" t="s">
        <v>949</v>
      </c>
      <c r="AE70" s="8" t="s">
        <v>3346</v>
      </c>
      <c r="AF70" s="1" t="s">
        <v>950</v>
      </c>
      <c r="AG70" s="8" t="s">
        <v>3533</v>
      </c>
      <c r="AH70" s="1">
        <v>3</v>
      </c>
      <c r="AI70" s="1" t="s">
        <v>951</v>
      </c>
      <c r="AJ70" s="8" t="s">
        <v>3556</v>
      </c>
      <c r="AK70" s="1">
        <v>4</v>
      </c>
      <c r="AL70" s="1" t="s">
        <v>952</v>
      </c>
      <c r="AM70" s="8" t="s">
        <v>3474</v>
      </c>
      <c r="AN70" s="1">
        <v>3</v>
      </c>
      <c r="AO70" s="1" t="s">
        <v>953</v>
      </c>
      <c r="AP70" s="8" t="s">
        <v>3524</v>
      </c>
      <c r="AQ70" s="1">
        <v>3</v>
      </c>
      <c r="AR70" s="1" t="s">
        <v>60</v>
      </c>
      <c r="AS70" s="1" t="s">
        <v>954</v>
      </c>
      <c r="AT70" s="8" t="s">
        <v>3642</v>
      </c>
      <c r="AU70" s="1" t="s">
        <v>112</v>
      </c>
      <c r="AV70" s="1" t="s">
        <v>955</v>
      </c>
      <c r="AW70" s="1" t="s">
        <v>64</v>
      </c>
      <c r="AZ70" s="1" t="s">
        <v>65</v>
      </c>
    </row>
    <row r="71" spans="1:52" ht="237.6" x14ac:dyDescent="0.25">
      <c r="A71" s="1">
        <v>44063.486502129628</v>
      </c>
      <c r="B71" s="1" t="s">
        <v>38</v>
      </c>
      <c r="C71" s="1" t="s">
        <v>143</v>
      </c>
      <c r="D71" s="1">
        <v>3</v>
      </c>
      <c r="E71" s="1" t="s">
        <v>956</v>
      </c>
      <c r="F71" s="8" t="s">
        <v>3643</v>
      </c>
      <c r="G71" s="1" t="s">
        <v>41</v>
      </c>
      <c r="H71" s="1" t="s">
        <v>957</v>
      </c>
      <c r="I71" s="8" t="s">
        <v>3352</v>
      </c>
      <c r="M71" s="1" t="s">
        <v>43</v>
      </c>
      <c r="N71" s="1" t="s">
        <v>958</v>
      </c>
      <c r="O71" s="8" t="s">
        <v>3640</v>
      </c>
      <c r="P71" s="1" t="s">
        <v>45</v>
      </c>
      <c r="Q71" s="1" t="s">
        <v>959</v>
      </c>
      <c r="R71" s="8" t="s">
        <v>3239</v>
      </c>
      <c r="S71" s="1" t="s">
        <v>89</v>
      </c>
      <c r="T71" s="1" t="s">
        <v>48</v>
      </c>
      <c r="U71" s="1" t="s">
        <v>49</v>
      </c>
      <c r="V71" s="1">
        <v>4</v>
      </c>
      <c r="W71" s="13" t="s">
        <v>960</v>
      </c>
      <c r="X71" s="8" t="s">
        <v>3644</v>
      </c>
      <c r="Y71" s="1" t="s">
        <v>961</v>
      </c>
      <c r="Z71" s="1" t="s">
        <v>73</v>
      </c>
      <c r="AA71" s="1" t="s">
        <v>53</v>
      </c>
      <c r="AB71" s="1" t="s">
        <v>962</v>
      </c>
      <c r="AC71" s="8" t="s">
        <v>3645</v>
      </c>
      <c r="AD71" s="1" t="s">
        <v>963</v>
      </c>
      <c r="AE71" s="8" t="s">
        <v>3286</v>
      </c>
      <c r="AF71" s="1" t="s">
        <v>964</v>
      </c>
      <c r="AG71" s="8" t="s">
        <v>3646</v>
      </c>
      <c r="AH71" s="1">
        <v>3</v>
      </c>
      <c r="AI71" s="1" t="s">
        <v>965</v>
      </c>
      <c r="AJ71" s="8" t="s">
        <v>3647</v>
      </c>
      <c r="AK71" s="1">
        <v>4</v>
      </c>
      <c r="AL71" s="1" t="s">
        <v>966</v>
      </c>
      <c r="AM71" s="8" t="s">
        <v>3485</v>
      </c>
      <c r="AN71" s="1">
        <v>4</v>
      </c>
      <c r="AO71" s="1" t="s">
        <v>967</v>
      </c>
      <c r="AP71" s="8" t="s">
        <v>3601</v>
      </c>
      <c r="AQ71" s="1">
        <v>4</v>
      </c>
      <c r="AR71" s="1" t="s">
        <v>60</v>
      </c>
      <c r="AS71" s="1" t="s">
        <v>968</v>
      </c>
      <c r="AT71" s="8" t="s">
        <v>3624</v>
      </c>
      <c r="AU71" s="1" t="s">
        <v>62</v>
      </c>
      <c r="AV71" s="1" t="s">
        <v>63</v>
      </c>
      <c r="AW71" s="1" t="s">
        <v>64</v>
      </c>
      <c r="AZ71" s="1" t="s">
        <v>65</v>
      </c>
    </row>
    <row r="72" spans="1:52" ht="145.19999999999999" x14ac:dyDescent="0.25">
      <c r="A72" s="1">
        <v>44063.495500787038</v>
      </c>
      <c r="B72" s="1" t="s">
        <v>38</v>
      </c>
      <c r="C72" s="1" t="s">
        <v>209</v>
      </c>
      <c r="D72" s="1">
        <v>1</v>
      </c>
      <c r="E72" s="1" t="s">
        <v>969</v>
      </c>
      <c r="F72" s="8" t="s">
        <v>3648</v>
      </c>
      <c r="G72" s="1" t="s">
        <v>41</v>
      </c>
      <c r="H72" s="1" t="s">
        <v>970</v>
      </c>
      <c r="I72" s="8" t="s">
        <v>3405</v>
      </c>
      <c r="M72" s="1" t="s">
        <v>43</v>
      </c>
      <c r="N72" s="1" t="s">
        <v>971</v>
      </c>
      <c r="O72" s="8" t="s">
        <v>3265</v>
      </c>
      <c r="P72" s="1" t="s">
        <v>87</v>
      </c>
      <c r="Q72" s="1" t="s">
        <v>972</v>
      </c>
      <c r="R72" s="8" t="s">
        <v>3246</v>
      </c>
      <c r="S72" s="1" t="s">
        <v>89</v>
      </c>
      <c r="T72" s="1" t="s">
        <v>48</v>
      </c>
      <c r="U72" s="1" t="s">
        <v>49</v>
      </c>
      <c r="V72" s="1">
        <v>3</v>
      </c>
      <c r="W72" s="1" t="s">
        <v>973</v>
      </c>
      <c r="X72" s="8"/>
      <c r="Y72" s="1" t="s">
        <v>974</v>
      </c>
      <c r="Z72" s="1" t="s">
        <v>73</v>
      </c>
      <c r="AA72" s="1" t="s">
        <v>975</v>
      </c>
      <c r="AB72" s="1" t="s">
        <v>976</v>
      </c>
      <c r="AC72" s="8" t="s">
        <v>3425</v>
      </c>
      <c r="AD72" s="1" t="s">
        <v>977</v>
      </c>
      <c r="AE72" s="8" t="s">
        <v>3265</v>
      </c>
      <c r="AF72" s="1" t="s">
        <v>978</v>
      </c>
      <c r="AG72" s="8" t="s">
        <v>3574</v>
      </c>
      <c r="AH72" s="1">
        <v>2</v>
      </c>
      <c r="AI72" s="1" t="s">
        <v>979</v>
      </c>
      <c r="AJ72" s="8" t="s">
        <v>3325</v>
      </c>
      <c r="AK72" s="1">
        <v>3</v>
      </c>
      <c r="AL72" s="1" t="s">
        <v>980</v>
      </c>
      <c r="AM72" s="8" t="s">
        <v>3571</v>
      </c>
      <c r="AN72" s="1">
        <v>3</v>
      </c>
      <c r="AO72" s="1" t="s">
        <v>981</v>
      </c>
      <c r="AP72" s="8" t="s">
        <v>3649</v>
      </c>
      <c r="AQ72" s="1">
        <v>4</v>
      </c>
      <c r="AR72" s="1" t="s">
        <v>80</v>
      </c>
      <c r="AS72" s="1" t="s">
        <v>982</v>
      </c>
      <c r="AT72" s="8" t="s">
        <v>3650</v>
      </c>
      <c r="AU72" s="1" t="s">
        <v>62</v>
      </c>
      <c r="AV72" s="1" t="s">
        <v>983</v>
      </c>
      <c r="AW72" s="1" t="s">
        <v>356</v>
      </c>
      <c r="AX72" s="1" t="s">
        <v>984</v>
      </c>
      <c r="AY72" s="8"/>
      <c r="AZ72" s="1" t="s">
        <v>65</v>
      </c>
    </row>
    <row r="73" spans="1:52" ht="382.8" x14ac:dyDescent="0.25">
      <c r="A73" s="1">
        <v>44063.517533229169</v>
      </c>
      <c r="B73" s="1" t="s">
        <v>38</v>
      </c>
      <c r="C73" s="1" t="s">
        <v>143</v>
      </c>
      <c r="D73" s="1">
        <v>2</v>
      </c>
      <c r="E73" s="1" t="s">
        <v>985</v>
      </c>
      <c r="F73" s="8" t="s">
        <v>3596</v>
      </c>
      <c r="G73" s="1" t="s">
        <v>41</v>
      </c>
      <c r="H73" s="1" t="s">
        <v>986</v>
      </c>
      <c r="I73" s="8" t="s">
        <v>3651</v>
      </c>
      <c r="M73" s="1" t="s">
        <v>43</v>
      </c>
      <c r="N73" s="13" t="s">
        <v>987</v>
      </c>
      <c r="O73" s="8" t="s">
        <v>4112</v>
      </c>
      <c r="P73" s="1" t="s">
        <v>45</v>
      </c>
      <c r="Q73" s="1" t="s">
        <v>988</v>
      </c>
      <c r="R73" s="8" t="s">
        <v>3652</v>
      </c>
      <c r="S73" s="1" t="s">
        <v>39</v>
      </c>
      <c r="T73" s="1" t="s">
        <v>48</v>
      </c>
      <c r="U73" s="1" t="s">
        <v>49</v>
      </c>
      <c r="V73" s="1">
        <v>3</v>
      </c>
      <c r="W73" s="13" t="s">
        <v>989</v>
      </c>
      <c r="X73" s="8" t="s">
        <v>3653</v>
      </c>
      <c r="Y73" s="1" t="s">
        <v>324</v>
      </c>
      <c r="Z73" s="1" t="s">
        <v>91</v>
      </c>
      <c r="AA73" s="1" t="s">
        <v>53</v>
      </c>
      <c r="AB73" s="1" t="s">
        <v>990</v>
      </c>
      <c r="AC73" s="8" t="s">
        <v>3654</v>
      </c>
      <c r="AD73" s="1" t="s">
        <v>991</v>
      </c>
      <c r="AE73" s="8" t="s">
        <v>6057</v>
      </c>
      <c r="AF73" s="1" t="s">
        <v>992</v>
      </c>
      <c r="AG73" s="8" t="s">
        <v>3655</v>
      </c>
      <c r="AH73" s="1">
        <v>2</v>
      </c>
      <c r="AI73" s="1" t="s">
        <v>993</v>
      </c>
      <c r="AJ73" s="8" t="s">
        <v>3307</v>
      </c>
      <c r="AK73" s="1">
        <v>5</v>
      </c>
      <c r="AL73" s="1" t="s">
        <v>994</v>
      </c>
      <c r="AM73" s="8" t="s">
        <v>3656</v>
      </c>
      <c r="AN73" s="1">
        <v>4</v>
      </c>
      <c r="AO73" s="1" t="s">
        <v>995</v>
      </c>
      <c r="AP73" s="8" t="s">
        <v>3346</v>
      </c>
      <c r="AQ73" s="1">
        <v>5</v>
      </c>
      <c r="AR73" s="1" t="s">
        <v>80</v>
      </c>
      <c r="AS73" s="1" t="s">
        <v>996</v>
      </c>
      <c r="AT73" s="8" t="s">
        <v>3455</v>
      </c>
      <c r="AU73" s="1" t="s">
        <v>62</v>
      </c>
      <c r="AV73" s="1" t="s">
        <v>63</v>
      </c>
      <c r="AW73" s="1" t="s">
        <v>997</v>
      </c>
      <c r="AX73" s="1" t="s">
        <v>998</v>
      </c>
      <c r="AY73" s="8"/>
      <c r="AZ73" s="1" t="s">
        <v>65</v>
      </c>
    </row>
    <row r="74" spans="1:52" ht="198" x14ac:dyDescent="0.25">
      <c r="A74" s="1">
        <v>44063.521236828703</v>
      </c>
      <c r="B74" s="1" t="s">
        <v>38</v>
      </c>
      <c r="C74" s="1" t="s">
        <v>39</v>
      </c>
      <c r="D74" s="1">
        <v>4</v>
      </c>
      <c r="E74" s="1" t="s">
        <v>999</v>
      </c>
      <c r="F74" s="8" t="s">
        <v>3657</v>
      </c>
      <c r="G74" s="1" t="s">
        <v>41</v>
      </c>
      <c r="H74" s="1" t="s">
        <v>1000</v>
      </c>
      <c r="I74" s="8" t="s">
        <v>4113</v>
      </c>
      <c r="M74" s="1" t="s">
        <v>101</v>
      </c>
      <c r="N74" s="1" t="s">
        <v>1001</v>
      </c>
      <c r="O74" s="8" t="s">
        <v>3658</v>
      </c>
      <c r="P74" s="1" t="s">
        <v>45</v>
      </c>
      <c r="Q74" s="1" t="s">
        <v>1002</v>
      </c>
      <c r="R74" s="8" t="s">
        <v>3286</v>
      </c>
      <c r="S74" s="1" t="s">
        <v>39</v>
      </c>
      <c r="T74" s="1" t="s">
        <v>49</v>
      </c>
      <c r="U74" s="1" t="s">
        <v>70</v>
      </c>
      <c r="V74" s="1">
        <v>5</v>
      </c>
      <c r="W74" s="1" t="s">
        <v>1003</v>
      </c>
      <c r="X74" s="8" t="s">
        <v>3447</v>
      </c>
      <c r="Y74" s="1" t="s">
        <v>1004</v>
      </c>
      <c r="Z74" s="1" t="s">
        <v>91</v>
      </c>
      <c r="AA74" s="1" t="s">
        <v>53</v>
      </c>
      <c r="AB74" s="1" t="s">
        <v>1005</v>
      </c>
      <c r="AC74" s="8" t="s">
        <v>3659</v>
      </c>
      <c r="AD74" s="1" t="s">
        <v>1006</v>
      </c>
      <c r="AE74" s="8" t="s">
        <v>3377</v>
      </c>
      <c r="AF74" s="1" t="s">
        <v>1007</v>
      </c>
      <c r="AG74" s="8" t="s">
        <v>3660</v>
      </c>
      <c r="AH74" s="1">
        <v>2</v>
      </c>
      <c r="AI74" s="1" t="s">
        <v>1008</v>
      </c>
      <c r="AJ74" s="8" t="s">
        <v>3661</v>
      </c>
      <c r="AK74" s="1">
        <v>4</v>
      </c>
      <c r="AL74" s="1" t="s">
        <v>1009</v>
      </c>
      <c r="AM74" s="8" t="s">
        <v>3423</v>
      </c>
      <c r="AN74" s="1">
        <v>4</v>
      </c>
      <c r="AO74" s="1" t="s">
        <v>1010</v>
      </c>
      <c r="AP74" s="8" t="s">
        <v>3662</v>
      </c>
      <c r="AQ74" s="1">
        <v>5</v>
      </c>
      <c r="AR74" s="1" t="s">
        <v>80</v>
      </c>
      <c r="AS74" s="1" t="s">
        <v>1011</v>
      </c>
      <c r="AT74" s="8" t="s">
        <v>3447</v>
      </c>
      <c r="AU74" s="1" t="s">
        <v>684</v>
      </c>
      <c r="AV74" s="1" t="s">
        <v>343</v>
      </c>
      <c r="AW74" s="1" t="s">
        <v>1012</v>
      </c>
      <c r="AZ74" s="1" t="s">
        <v>65</v>
      </c>
    </row>
    <row r="75" spans="1:52" ht="158.4" x14ac:dyDescent="0.25">
      <c r="A75" s="1">
        <v>44063.536463888886</v>
      </c>
      <c r="B75" s="1" t="s">
        <v>38</v>
      </c>
      <c r="C75" s="1" t="s">
        <v>143</v>
      </c>
      <c r="D75" s="1">
        <v>1</v>
      </c>
      <c r="E75" s="1" t="s">
        <v>1013</v>
      </c>
      <c r="F75" s="8" t="s">
        <v>3373</v>
      </c>
      <c r="G75" s="1" t="s">
        <v>41</v>
      </c>
      <c r="H75" s="1" t="s">
        <v>1014</v>
      </c>
      <c r="I75" s="8" t="s">
        <v>3663</v>
      </c>
      <c r="M75" s="1" t="s">
        <v>43</v>
      </c>
      <c r="N75" s="1" t="s">
        <v>1015</v>
      </c>
      <c r="O75" s="8" t="s">
        <v>3244</v>
      </c>
      <c r="P75" s="1" t="s">
        <v>87</v>
      </c>
      <c r="Q75" s="1" t="s">
        <v>1016</v>
      </c>
      <c r="R75" s="8" t="s">
        <v>3664</v>
      </c>
      <c r="S75" s="1" t="s">
        <v>89</v>
      </c>
      <c r="T75" s="1" t="s">
        <v>48</v>
      </c>
      <c r="U75" s="1" t="s">
        <v>49</v>
      </c>
      <c r="V75" s="1">
        <v>2</v>
      </c>
      <c r="W75" s="1" t="s">
        <v>228</v>
      </c>
      <c r="X75" s="8"/>
      <c r="Y75" s="1" t="s">
        <v>151</v>
      </c>
      <c r="Z75" s="1" t="s">
        <v>52</v>
      </c>
      <c r="AA75" s="1" t="s">
        <v>53</v>
      </c>
      <c r="AB75" s="1" t="s">
        <v>1017</v>
      </c>
      <c r="AC75" s="8" t="s">
        <v>3514</v>
      </c>
      <c r="AD75" s="1" t="s">
        <v>1018</v>
      </c>
      <c r="AE75" s="8" t="s">
        <v>6058</v>
      </c>
      <c r="AF75" s="1" t="s">
        <v>1019</v>
      </c>
      <c r="AG75" s="8" t="s">
        <v>3614</v>
      </c>
      <c r="AH75" s="1">
        <v>3</v>
      </c>
      <c r="AI75" s="1" t="s">
        <v>1020</v>
      </c>
      <c r="AJ75" s="8" t="s">
        <v>3665</v>
      </c>
      <c r="AK75" s="1">
        <v>4</v>
      </c>
      <c r="AL75" s="1" t="s">
        <v>1021</v>
      </c>
      <c r="AM75" s="8" t="s">
        <v>3562</v>
      </c>
      <c r="AN75" s="1">
        <v>4</v>
      </c>
      <c r="AO75" s="1" t="s">
        <v>1022</v>
      </c>
      <c r="AP75" s="8" t="s">
        <v>3571</v>
      </c>
      <c r="AQ75" s="1">
        <v>5</v>
      </c>
      <c r="AR75" s="1" t="s">
        <v>80</v>
      </c>
      <c r="AS75" s="1" t="s">
        <v>1023</v>
      </c>
      <c r="AT75" s="8" t="s">
        <v>3293</v>
      </c>
      <c r="AU75" s="1" t="s">
        <v>112</v>
      </c>
      <c r="AV75" s="1" t="s">
        <v>63</v>
      </c>
      <c r="AW75" s="1" t="s">
        <v>64</v>
      </c>
      <c r="AX75" s="1" t="s">
        <v>1024</v>
      </c>
      <c r="AY75" s="8"/>
      <c r="AZ75" s="1" t="s">
        <v>65</v>
      </c>
    </row>
    <row r="76" spans="1:52" ht="145.19999999999999" x14ac:dyDescent="0.25">
      <c r="A76" s="1">
        <v>44063.54538275463</v>
      </c>
      <c r="B76" s="1" t="s">
        <v>38</v>
      </c>
      <c r="C76" s="1" t="s">
        <v>143</v>
      </c>
      <c r="D76" s="1">
        <v>1</v>
      </c>
      <c r="E76" s="1" t="s">
        <v>1025</v>
      </c>
      <c r="F76" s="8" t="s">
        <v>3376</v>
      </c>
      <c r="G76" s="1" t="s">
        <v>41</v>
      </c>
      <c r="H76" s="1" t="s">
        <v>1026</v>
      </c>
      <c r="I76" s="8" t="s">
        <v>3666</v>
      </c>
      <c r="M76" s="1" t="s">
        <v>43</v>
      </c>
      <c r="N76" s="1" t="s">
        <v>1027</v>
      </c>
      <c r="O76" s="8" t="s">
        <v>3287</v>
      </c>
      <c r="P76" s="1" t="s">
        <v>87</v>
      </c>
      <c r="Q76" s="1" t="s">
        <v>1028</v>
      </c>
      <c r="R76" s="8" t="s">
        <v>3667</v>
      </c>
      <c r="S76" s="1" t="s">
        <v>89</v>
      </c>
      <c r="T76" s="1" t="s">
        <v>49</v>
      </c>
      <c r="U76" s="1" t="s">
        <v>70</v>
      </c>
      <c r="V76" s="1">
        <v>2</v>
      </c>
      <c r="W76" s="1" t="s">
        <v>1029</v>
      </c>
      <c r="X76" s="8"/>
      <c r="Y76" s="1" t="s">
        <v>72</v>
      </c>
      <c r="Z76" s="1" t="s">
        <v>91</v>
      </c>
      <c r="AA76" s="1" t="s">
        <v>152</v>
      </c>
      <c r="AB76" s="1" t="s">
        <v>1030</v>
      </c>
      <c r="AC76" s="8" t="s">
        <v>4114</v>
      </c>
      <c r="AD76" s="1" t="s">
        <v>1031</v>
      </c>
      <c r="AE76" s="8" t="s">
        <v>6054</v>
      </c>
      <c r="AF76" s="1" t="s">
        <v>1032</v>
      </c>
      <c r="AG76" s="8" t="s">
        <v>3668</v>
      </c>
      <c r="AH76" s="1">
        <v>2</v>
      </c>
      <c r="AI76" s="1" t="s">
        <v>1033</v>
      </c>
      <c r="AJ76" s="8" t="s">
        <v>3669</v>
      </c>
      <c r="AK76" s="1">
        <v>3</v>
      </c>
      <c r="AL76" s="1" t="s">
        <v>1034</v>
      </c>
      <c r="AM76" s="8" t="s">
        <v>3423</v>
      </c>
      <c r="AN76" s="1">
        <v>3</v>
      </c>
      <c r="AO76" s="1" t="s">
        <v>1035</v>
      </c>
      <c r="AP76" s="8" t="s">
        <v>3671</v>
      </c>
      <c r="AQ76" s="1">
        <v>4</v>
      </c>
      <c r="AR76" s="1" t="s">
        <v>80</v>
      </c>
      <c r="AS76" s="1" t="s">
        <v>1036</v>
      </c>
      <c r="AT76" s="8" t="s">
        <v>3670</v>
      </c>
      <c r="AU76" s="1" t="s">
        <v>62</v>
      </c>
      <c r="AV76" s="1" t="s">
        <v>63</v>
      </c>
      <c r="AW76" s="1" t="s">
        <v>1037</v>
      </c>
      <c r="AZ76" s="1" t="s">
        <v>65</v>
      </c>
    </row>
    <row r="77" spans="1:52" ht="158.4" x14ac:dyDescent="0.25">
      <c r="A77" s="1">
        <v>44063.560394293978</v>
      </c>
      <c r="B77" s="1" t="s">
        <v>38</v>
      </c>
      <c r="C77" s="1" t="s">
        <v>143</v>
      </c>
      <c r="D77" s="1">
        <v>3</v>
      </c>
      <c r="E77" s="1" t="s">
        <v>1038</v>
      </c>
      <c r="F77" s="8" t="s">
        <v>3672</v>
      </c>
      <c r="G77" s="1" t="s">
        <v>117</v>
      </c>
      <c r="H77" s="1" t="s">
        <v>1039</v>
      </c>
      <c r="I77" s="8" t="s">
        <v>3673</v>
      </c>
      <c r="J77" s="1" t="s">
        <v>146</v>
      </c>
      <c r="K77" s="1" t="s">
        <v>1040</v>
      </c>
      <c r="L77" s="8" t="s">
        <v>3674</v>
      </c>
      <c r="M77" s="1" t="s">
        <v>101</v>
      </c>
      <c r="N77" s="1" t="s">
        <v>1041</v>
      </c>
      <c r="O77" s="8" t="s">
        <v>3675</v>
      </c>
      <c r="P77" s="1" t="s">
        <v>87</v>
      </c>
      <c r="Q77" s="1" t="s">
        <v>1042</v>
      </c>
      <c r="R77" s="8" t="s">
        <v>3246</v>
      </c>
      <c r="S77" s="1" t="s">
        <v>209</v>
      </c>
      <c r="T77" s="1" t="s">
        <v>48</v>
      </c>
      <c r="U77" s="1" t="s">
        <v>49</v>
      </c>
      <c r="V77" s="1">
        <v>4</v>
      </c>
      <c r="W77" s="1" t="s">
        <v>228</v>
      </c>
      <c r="X77" s="8"/>
      <c r="Y77" s="1" t="s">
        <v>72</v>
      </c>
      <c r="Z77" s="1" t="s">
        <v>73</v>
      </c>
      <c r="AA77" s="1" t="s">
        <v>53</v>
      </c>
      <c r="AB77" s="1" t="s">
        <v>1043</v>
      </c>
      <c r="AC77" s="8" t="s">
        <v>4115</v>
      </c>
      <c r="AD77" s="1" t="s">
        <v>1044</v>
      </c>
      <c r="AE77" s="8" t="s">
        <v>3362</v>
      </c>
      <c r="AF77" s="1" t="s">
        <v>1045</v>
      </c>
      <c r="AG77" s="8" t="s">
        <v>3676</v>
      </c>
      <c r="AH77" s="1">
        <v>2</v>
      </c>
      <c r="AI77" s="1" t="s">
        <v>1046</v>
      </c>
      <c r="AJ77" s="8" t="s">
        <v>3690</v>
      </c>
      <c r="AK77" s="1">
        <v>3</v>
      </c>
      <c r="AL77" s="1" t="s">
        <v>1047</v>
      </c>
      <c r="AM77" s="8" t="s">
        <v>3346</v>
      </c>
      <c r="AN77" s="1">
        <v>3</v>
      </c>
      <c r="AO77" s="1" t="s">
        <v>1047</v>
      </c>
      <c r="AP77" s="8" t="s">
        <v>3346</v>
      </c>
      <c r="AQ77" s="1">
        <v>4</v>
      </c>
      <c r="AR77" s="1" t="s">
        <v>80</v>
      </c>
      <c r="AS77" s="1" t="s">
        <v>1048</v>
      </c>
      <c r="AT77" s="8" t="s">
        <v>3691</v>
      </c>
      <c r="AU77" s="1" t="s">
        <v>62</v>
      </c>
      <c r="AV77" s="1" t="s">
        <v>160</v>
      </c>
      <c r="AW77" s="1" t="s">
        <v>64</v>
      </c>
      <c r="AZ77" s="1" t="s">
        <v>65</v>
      </c>
    </row>
    <row r="78" spans="1:52" ht="52.8" x14ac:dyDescent="0.25">
      <c r="A78" s="1">
        <v>44063.5748566088</v>
      </c>
      <c r="B78" s="1" t="s">
        <v>38</v>
      </c>
      <c r="C78" s="1" t="s">
        <v>209</v>
      </c>
      <c r="D78" s="1">
        <v>3</v>
      </c>
      <c r="E78" s="1" t="s">
        <v>1049</v>
      </c>
      <c r="F78" s="8" t="s">
        <v>3692</v>
      </c>
      <c r="G78" s="1" t="s">
        <v>41</v>
      </c>
      <c r="H78" s="1" t="s">
        <v>1050</v>
      </c>
      <c r="I78" s="8" t="s">
        <v>3286</v>
      </c>
      <c r="M78" s="1" t="s">
        <v>43</v>
      </c>
      <c r="N78" s="1" t="s">
        <v>1051</v>
      </c>
      <c r="O78" s="8" t="s">
        <v>4116</v>
      </c>
      <c r="P78" s="1" t="s">
        <v>87</v>
      </c>
      <c r="Q78" s="1" t="s">
        <v>1052</v>
      </c>
      <c r="R78" s="8" t="s">
        <v>3286</v>
      </c>
      <c r="S78" s="1" t="s">
        <v>89</v>
      </c>
      <c r="T78" s="1" t="s">
        <v>48</v>
      </c>
      <c r="U78" s="1" t="s">
        <v>49</v>
      </c>
      <c r="V78" s="1">
        <v>3</v>
      </c>
      <c r="W78" s="1" t="s">
        <v>150</v>
      </c>
      <c r="X78" s="8"/>
      <c r="Y78" s="1" t="s">
        <v>90</v>
      </c>
      <c r="Z78" s="1" t="s">
        <v>73</v>
      </c>
      <c r="AA78" s="1" t="s">
        <v>53</v>
      </c>
      <c r="AB78" s="1" t="s">
        <v>1053</v>
      </c>
      <c r="AC78" s="8" t="s">
        <v>4117</v>
      </c>
      <c r="AD78" s="1" t="s">
        <v>1054</v>
      </c>
      <c r="AE78" s="8" t="s">
        <v>3265</v>
      </c>
      <c r="AF78" s="1" t="s">
        <v>1055</v>
      </c>
      <c r="AG78" s="8" t="s">
        <v>3571</v>
      </c>
      <c r="AH78" s="1">
        <v>3</v>
      </c>
      <c r="AI78" s="1" t="s">
        <v>1056</v>
      </c>
      <c r="AJ78" s="8" t="s">
        <v>3571</v>
      </c>
      <c r="AK78" s="1">
        <v>4</v>
      </c>
      <c r="AL78" s="1" t="s">
        <v>1057</v>
      </c>
      <c r="AM78" s="8" t="s">
        <v>3346</v>
      </c>
      <c r="AN78" s="1">
        <v>2</v>
      </c>
      <c r="AO78" s="1" t="s">
        <v>1058</v>
      </c>
      <c r="AP78" s="8" t="s">
        <v>3694</v>
      </c>
      <c r="AQ78" s="1">
        <v>2</v>
      </c>
      <c r="AR78" s="1" t="s">
        <v>60</v>
      </c>
      <c r="AS78" s="1" t="s">
        <v>1059</v>
      </c>
      <c r="AT78" s="8" t="s">
        <v>3302</v>
      </c>
      <c r="AU78" s="1" t="s">
        <v>62</v>
      </c>
      <c r="AV78" s="1" t="s">
        <v>82</v>
      </c>
      <c r="AW78" s="1" t="s">
        <v>64</v>
      </c>
      <c r="AZ78" s="1" t="s">
        <v>65</v>
      </c>
    </row>
    <row r="79" spans="1:52" ht="303.60000000000002" x14ac:dyDescent="0.25">
      <c r="A79" s="1">
        <v>44063.589081921295</v>
      </c>
      <c r="B79" s="1" t="s">
        <v>38</v>
      </c>
      <c r="C79" s="1" t="s">
        <v>209</v>
      </c>
      <c r="D79" s="1">
        <v>2</v>
      </c>
      <c r="E79" s="1" t="s">
        <v>1060</v>
      </c>
      <c r="F79" s="8" t="s">
        <v>4118</v>
      </c>
      <c r="G79" s="1" t="s">
        <v>41</v>
      </c>
      <c r="H79" s="1" t="s">
        <v>1061</v>
      </c>
      <c r="I79" s="8" t="s">
        <v>3695</v>
      </c>
      <c r="M79" s="1" t="s">
        <v>43</v>
      </c>
      <c r="N79" s="1" t="s">
        <v>1062</v>
      </c>
      <c r="O79" s="8" t="s">
        <v>3696</v>
      </c>
      <c r="P79" s="1" t="s">
        <v>45</v>
      </c>
      <c r="Q79" s="1" t="s">
        <v>1063</v>
      </c>
      <c r="R79" s="8" t="s">
        <v>3697</v>
      </c>
      <c r="S79" s="1" t="s">
        <v>47</v>
      </c>
      <c r="T79" s="1" t="s">
        <v>48</v>
      </c>
      <c r="U79" s="1" t="s">
        <v>49</v>
      </c>
      <c r="V79" s="1">
        <v>3</v>
      </c>
      <c r="W79" s="1" t="s">
        <v>123</v>
      </c>
      <c r="X79" s="8"/>
      <c r="Y79" s="1" t="s">
        <v>90</v>
      </c>
      <c r="Z79" s="1" t="s">
        <v>73</v>
      </c>
      <c r="AA79" s="1" t="s">
        <v>53</v>
      </c>
      <c r="AB79" s="1" t="s">
        <v>1064</v>
      </c>
      <c r="AC79" s="8" t="s">
        <v>3698</v>
      </c>
      <c r="AD79" s="1" t="s">
        <v>1065</v>
      </c>
      <c r="AE79" s="8" t="s">
        <v>3699</v>
      </c>
      <c r="AF79" s="1" t="s">
        <v>1066</v>
      </c>
      <c r="AG79" s="8" t="s">
        <v>3700</v>
      </c>
      <c r="AH79" s="1">
        <v>3</v>
      </c>
      <c r="AI79" s="1" t="s">
        <v>1067</v>
      </c>
      <c r="AJ79" s="8" t="s">
        <v>3701</v>
      </c>
      <c r="AK79" s="1">
        <v>4</v>
      </c>
      <c r="AL79" s="1" t="s">
        <v>1068</v>
      </c>
      <c r="AM79" s="8" t="s">
        <v>3702</v>
      </c>
      <c r="AN79" s="1">
        <v>4</v>
      </c>
      <c r="AO79" s="1" t="s">
        <v>1069</v>
      </c>
      <c r="AP79" s="8" t="s">
        <v>3346</v>
      </c>
      <c r="AQ79" s="1">
        <v>4</v>
      </c>
      <c r="AR79" s="1" t="s">
        <v>60</v>
      </c>
      <c r="AS79" s="1" t="s">
        <v>1070</v>
      </c>
      <c r="AT79" s="8" t="s">
        <v>3703</v>
      </c>
      <c r="AU79" s="1" t="s">
        <v>62</v>
      </c>
      <c r="AV79" s="1" t="s">
        <v>63</v>
      </c>
      <c r="AW79" s="1" t="s">
        <v>64</v>
      </c>
      <c r="AX79" s="13" t="s">
        <v>1071</v>
      </c>
      <c r="AY79" s="8"/>
      <c r="AZ79" s="1" t="s">
        <v>65</v>
      </c>
    </row>
    <row r="80" spans="1:52" ht="211.2" x14ac:dyDescent="0.25">
      <c r="A80" s="1">
        <v>44063.589965023144</v>
      </c>
      <c r="B80" s="1" t="s">
        <v>38</v>
      </c>
      <c r="C80" s="1" t="s">
        <v>39</v>
      </c>
      <c r="D80" s="1">
        <v>3</v>
      </c>
      <c r="E80" s="1" t="s">
        <v>1072</v>
      </c>
      <c r="F80" s="8" t="s">
        <v>3704</v>
      </c>
      <c r="G80" s="1" t="s">
        <v>117</v>
      </c>
      <c r="H80" s="1" t="s">
        <v>1073</v>
      </c>
      <c r="I80" s="8" t="s">
        <v>3244</v>
      </c>
      <c r="J80" s="1" t="s">
        <v>146</v>
      </c>
      <c r="K80" s="1" t="s">
        <v>1074</v>
      </c>
      <c r="L80" s="8" t="s">
        <v>3705</v>
      </c>
      <c r="M80" s="1" t="s">
        <v>43</v>
      </c>
      <c r="N80" s="1" t="s">
        <v>1075</v>
      </c>
      <c r="O80" s="8" t="s">
        <v>3244</v>
      </c>
      <c r="P80" s="1" t="s">
        <v>87</v>
      </c>
      <c r="Q80" s="1" t="s">
        <v>1076</v>
      </c>
      <c r="R80" s="8" t="s">
        <v>3706</v>
      </c>
      <c r="S80" s="1" t="s">
        <v>89</v>
      </c>
      <c r="T80" s="1" t="s">
        <v>48</v>
      </c>
      <c r="U80" s="1" t="s">
        <v>49</v>
      </c>
      <c r="V80" s="1">
        <v>3</v>
      </c>
      <c r="W80" s="1" t="s">
        <v>256</v>
      </c>
      <c r="X80" s="8"/>
      <c r="Y80" s="1" t="s">
        <v>72</v>
      </c>
      <c r="Z80" s="1" t="s">
        <v>52</v>
      </c>
      <c r="AA80" s="1" t="s">
        <v>53</v>
      </c>
      <c r="AB80" s="1" t="s">
        <v>1077</v>
      </c>
      <c r="AC80" s="8" t="s">
        <v>4083</v>
      </c>
      <c r="AD80" s="1" t="s">
        <v>1078</v>
      </c>
      <c r="AE80" s="8" t="s">
        <v>6054</v>
      </c>
      <c r="AF80" s="1" t="s">
        <v>1079</v>
      </c>
      <c r="AG80" s="8" t="s">
        <v>3533</v>
      </c>
      <c r="AH80" s="1">
        <v>3</v>
      </c>
      <c r="AI80" s="1" t="s">
        <v>1080</v>
      </c>
      <c r="AJ80" s="8" t="s">
        <v>3707</v>
      </c>
      <c r="AK80" s="1">
        <v>4</v>
      </c>
      <c r="AL80" s="1" t="s">
        <v>1081</v>
      </c>
      <c r="AM80" s="8" t="s">
        <v>3423</v>
      </c>
      <c r="AN80" s="1">
        <v>4</v>
      </c>
      <c r="AO80" s="1" t="s">
        <v>1082</v>
      </c>
      <c r="AP80" s="8" t="s">
        <v>3346</v>
      </c>
      <c r="AQ80" s="1">
        <v>4</v>
      </c>
      <c r="AR80" s="1" t="s">
        <v>80</v>
      </c>
      <c r="AS80" s="1" t="s">
        <v>1083</v>
      </c>
      <c r="AT80" s="8" t="s">
        <v>3455</v>
      </c>
      <c r="AU80" s="1" t="s">
        <v>112</v>
      </c>
      <c r="AV80" s="1" t="s">
        <v>160</v>
      </c>
      <c r="AW80" s="1" t="s">
        <v>64</v>
      </c>
      <c r="AZ80" s="1" t="s">
        <v>65</v>
      </c>
    </row>
    <row r="81" spans="1:55" ht="250.8" x14ac:dyDescent="0.25">
      <c r="A81" s="1">
        <v>44063.593428599532</v>
      </c>
      <c r="B81" s="1" t="s">
        <v>38</v>
      </c>
      <c r="C81" s="1" t="s">
        <v>39</v>
      </c>
      <c r="D81" s="1">
        <v>3</v>
      </c>
      <c r="E81" s="1" t="s">
        <v>1084</v>
      </c>
      <c r="F81" s="8" t="s">
        <v>3708</v>
      </c>
      <c r="G81" s="1" t="s">
        <v>41</v>
      </c>
      <c r="H81" s="1" t="s">
        <v>1085</v>
      </c>
      <c r="I81" s="8" t="s">
        <v>4119</v>
      </c>
      <c r="M81" s="1" t="s">
        <v>43</v>
      </c>
      <c r="N81" s="1" t="s">
        <v>1086</v>
      </c>
      <c r="O81" s="8" t="s">
        <v>3611</v>
      </c>
      <c r="P81" s="1" t="s">
        <v>45</v>
      </c>
      <c r="Q81" s="1" t="s">
        <v>1087</v>
      </c>
      <c r="R81" s="8" t="s">
        <v>3709</v>
      </c>
      <c r="S81" s="1" t="s">
        <v>47</v>
      </c>
      <c r="T81" s="1" t="s">
        <v>48</v>
      </c>
      <c r="U81" s="1" t="s">
        <v>49</v>
      </c>
      <c r="V81" s="1">
        <v>4</v>
      </c>
      <c r="W81" s="1" t="s">
        <v>134</v>
      </c>
      <c r="X81" s="8"/>
      <c r="Y81" s="1" t="s">
        <v>51</v>
      </c>
      <c r="Z81" s="1" t="s">
        <v>73</v>
      </c>
      <c r="AA81" s="1" t="s">
        <v>53</v>
      </c>
      <c r="AB81" s="1" t="s">
        <v>1088</v>
      </c>
      <c r="AC81" s="8" t="s">
        <v>3710</v>
      </c>
      <c r="AD81" s="1" t="s">
        <v>1089</v>
      </c>
      <c r="AE81" s="8" t="s">
        <v>6054</v>
      </c>
      <c r="AF81" s="1" t="s">
        <v>1090</v>
      </c>
      <c r="AG81" s="8" t="s">
        <v>3711</v>
      </c>
      <c r="AH81" s="1">
        <v>3</v>
      </c>
      <c r="AI81" s="1" t="s">
        <v>1091</v>
      </c>
      <c r="AJ81" s="8" t="s">
        <v>3712</v>
      </c>
      <c r="AK81" s="1">
        <v>4</v>
      </c>
      <c r="AL81" s="1" t="s">
        <v>1092</v>
      </c>
      <c r="AM81" s="8" t="s">
        <v>3713</v>
      </c>
      <c r="AN81" s="1">
        <v>4</v>
      </c>
      <c r="AO81" s="1" t="s">
        <v>1093</v>
      </c>
      <c r="AP81" s="8" t="s">
        <v>3355</v>
      </c>
      <c r="AQ81" s="1">
        <v>5</v>
      </c>
      <c r="AR81" s="1" t="s">
        <v>80</v>
      </c>
      <c r="AS81" s="1" t="s">
        <v>1094</v>
      </c>
      <c r="AT81" s="8" t="s">
        <v>3714</v>
      </c>
      <c r="AU81" s="1" t="s">
        <v>112</v>
      </c>
      <c r="AV81" s="1" t="s">
        <v>160</v>
      </c>
      <c r="AX81" s="1" t="s">
        <v>1095</v>
      </c>
      <c r="AY81" s="8"/>
      <c r="AZ81" s="1" t="s">
        <v>65</v>
      </c>
    </row>
    <row r="82" spans="1:55" ht="118.8" x14ac:dyDescent="0.25">
      <c r="A82" s="1">
        <v>44063.602559374995</v>
      </c>
      <c r="B82" s="1" t="s">
        <v>38</v>
      </c>
      <c r="C82" s="1" t="s">
        <v>143</v>
      </c>
      <c r="D82" s="1">
        <v>3</v>
      </c>
      <c r="E82" s="1" t="s">
        <v>1096</v>
      </c>
      <c r="F82" s="8" t="s">
        <v>3286</v>
      </c>
      <c r="G82" s="1" t="s">
        <v>117</v>
      </c>
      <c r="H82" s="1" t="s">
        <v>1097</v>
      </c>
      <c r="I82" s="8" t="s">
        <v>3515</v>
      </c>
      <c r="J82" s="1" t="s">
        <v>146</v>
      </c>
      <c r="K82" s="13" t="s">
        <v>1098</v>
      </c>
      <c r="L82" s="8" t="s">
        <v>3715</v>
      </c>
      <c r="M82" s="1" t="s">
        <v>43</v>
      </c>
      <c r="N82" s="1" t="s">
        <v>1099</v>
      </c>
      <c r="O82" s="8" t="s">
        <v>3287</v>
      </c>
      <c r="P82" s="1" t="s">
        <v>87</v>
      </c>
      <c r="Q82" s="1" t="s">
        <v>1100</v>
      </c>
      <c r="R82" s="8" t="s">
        <v>3716</v>
      </c>
      <c r="S82" s="1" t="s">
        <v>115</v>
      </c>
      <c r="T82" s="1" t="s">
        <v>49</v>
      </c>
      <c r="U82" s="1" t="s">
        <v>70</v>
      </c>
      <c r="V82" s="1">
        <v>3</v>
      </c>
      <c r="W82" s="1" t="s">
        <v>50</v>
      </c>
      <c r="X82" s="8"/>
      <c r="Y82" s="1" t="s">
        <v>51</v>
      </c>
      <c r="Z82" s="1" t="s">
        <v>52</v>
      </c>
      <c r="AA82" s="1" t="s">
        <v>53</v>
      </c>
      <c r="AB82" s="1" t="s">
        <v>1101</v>
      </c>
      <c r="AC82" s="8" t="s">
        <v>3824</v>
      </c>
      <c r="AD82" s="1" t="s">
        <v>1102</v>
      </c>
      <c r="AE82" s="8" t="s">
        <v>3265</v>
      </c>
      <c r="AF82" s="1" t="s">
        <v>1103</v>
      </c>
      <c r="AG82" s="8" t="s">
        <v>3426</v>
      </c>
      <c r="AH82" s="1">
        <v>2</v>
      </c>
      <c r="AI82" s="1" t="s">
        <v>1104</v>
      </c>
      <c r="AJ82" s="8" t="s">
        <v>3355</v>
      </c>
      <c r="AK82" s="1">
        <v>4</v>
      </c>
      <c r="AL82" s="1" t="s">
        <v>1105</v>
      </c>
      <c r="AM82" s="8" t="s">
        <v>3717</v>
      </c>
      <c r="AN82" s="1">
        <v>2</v>
      </c>
      <c r="AO82" s="1" t="s">
        <v>1106</v>
      </c>
      <c r="AP82" s="8" t="s">
        <v>3434</v>
      </c>
      <c r="AQ82" s="1">
        <v>2</v>
      </c>
      <c r="AR82" s="1" t="s">
        <v>60</v>
      </c>
      <c r="AS82" s="1" t="s">
        <v>1107</v>
      </c>
      <c r="AT82" s="8" t="s">
        <v>3718</v>
      </c>
      <c r="AU82" s="1" t="s">
        <v>62</v>
      </c>
      <c r="AV82" s="1" t="s">
        <v>1108</v>
      </c>
      <c r="AW82" s="1" t="s">
        <v>64</v>
      </c>
      <c r="AZ82" s="1" t="s">
        <v>65</v>
      </c>
    </row>
    <row r="83" spans="1:55" ht="171.6" x14ac:dyDescent="0.25">
      <c r="A83" s="1">
        <v>44063.609819421297</v>
      </c>
      <c r="B83" s="1" t="s">
        <v>38</v>
      </c>
      <c r="C83" s="1" t="s">
        <v>115</v>
      </c>
      <c r="D83" s="1">
        <v>3</v>
      </c>
      <c r="E83" s="1" t="s">
        <v>1109</v>
      </c>
      <c r="F83" s="8" t="s">
        <v>3719</v>
      </c>
      <c r="G83" s="1" t="s">
        <v>117</v>
      </c>
      <c r="H83" s="1" t="s">
        <v>1110</v>
      </c>
      <c r="I83" s="8" t="s">
        <v>3720</v>
      </c>
      <c r="J83" s="1" t="s">
        <v>146</v>
      </c>
      <c r="K83" s="1" t="s">
        <v>1111</v>
      </c>
      <c r="L83" s="8" t="s">
        <v>3721</v>
      </c>
      <c r="M83" s="1" t="s">
        <v>43</v>
      </c>
      <c r="N83" s="1" t="s">
        <v>1112</v>
      </c>
      <c r="O83" s="8" t="s">
        <v>3238</v>
      </c>
      <c r="P83" s="1" t="s">
        <v>87</v>
      </c>
      <c r="Q83" s="1" t="s">
        <v>1113</v>
      </c>
      <c r="R83" s="8" t="s">
        <v>3722</v>
      </c>
      <c r="S83" s="1" t="s">
        <v>47</v>
      </c>
      <c r="T83" s="1" t="s">
        <v>48</v>
      </c>
      <c r="U83" s="1" t="s">
        <v>49</v>
      </c>
      <c r="V83" s="1">
        <v>4</v>
      </c>
      <c r="W83" s="1" t="s">
        <v>243</v>
      </c>
      <c r="X83" s="8"/>
      <c r="Y83" s="1" t="s">
        <v>974</v>
      </c>
      <c r="Z83" s="1" t="s">
        <v>73</v>
      </c>
      <c r="AA83" s="1" t="s">
        <v>53</v>
      </c>
      <c r="AB83" s="1" t="s">
        <v>1114</v>
      </c>
      <c r="AC83" s="8" t="s">
        <v>4068</v>
      </c>
      <c r="AD83" s="1" t="s">
        <v>1115</v>
      </c>
      <c r="AE83" s="8" t="s">
        <v>3723</v>
      </c>
      <c r="AF83" s="1" t="s">
        <v>1116</v>
      </c>
      <c r="AG83" s="8" t="s">
        <v>3346</v>
      </c>
      <c r="AH83" s="1">
        <v>4</v>
      </c>
      <c r="AI83" s="1" t="s">
        <v>980</v>
      </c>
      <c r="AJ83" s="8" t="s">
        <v>3346</v>
      </c>
      <c r="AK83" s="1">
        <v>5</v>
      </c>
      <c r="AL83" s="1" t="s">
        <v>1117</v>
      </c>
      <c r="AM83" s="8" t="s">
        <v>3724</v>
      </c>
      <c r="AN83" s="1">
        <v>4</v>
      </c>
      <c r="AO83" s="1" t="s">
        <v>1118</v>
      </c>
      <c r="AP83" s="8" t="s">
        <v>3402</v>
      </c>
      <c r="AQ83" s="1">
        <v>4</v>
      </c>
      <c r="AR83" s="1" t="s">
        <v>60</v>
      </c>
      <c r="AS83" s="1" t="s">
        <v>1119</v>
      </c>
      <c r="AT83" s="8" t="s">
        <v>3287</v>
      </c>
      <c r="AU83" s="1" t="s">
        <v>62</v>
      </c>
      <c r="AV83" s="1" t="s">
        <v>63</v>
      </c>
      <c r="AW83" s="1" t="s">
        <v>64</v>
      </c>
      <c r="AZ83" s="1" t="s">
        <v>65</v>
      </c>
    </row>
    <row r="84" spans="1:55" ht="52.8" x14ac:dyDescent="0.25">
      <c r="A84" s="1">
        <v>44063.609957083332</v>
      </c>
      <c r="B84" s="1" t="s">
        <v>38</v>
      </c>
      <c r="C84" s="1" t="s">
        <v>115</v>
      </c>
      <c r="D84" s="1">
        <v>2</v>
      </c>
      <c r="E84" s="1" t="s">
        <v>1120</v>
      </c>
      <c r="F84" s="8" t="s">
        <v>3536</v>
      </c>
      <c r="G84" s="1" t="s">
        <v>117</v>
      </c>
      <c r="H84" s="1" t="s">
        <v>1121</v>
      </c>
      <c r="I84" s="8" t="s">
        <v>3515</v>
      </c>
      <c r="J84" s="1" t="s">
        <v>119</v>
      </c>
      <c r="K84" s="1" t="s">
        <v>1122</v>
      </c>
      <c r="L84" s="8" t="s">
        <v>3725</v>
      </c>
      <c r="M84" s="1" t="s">
        <v>43</v>
      </c>
      <c r="N84" s="1" t="s">
        <v>1123</v>
      </c>
      <c r="O84" s="8" t="s">
        <v>3244</v>
      </c>
      <c r="P84" s="1" t="s">
        <v>45</v>
      </c>
      <c r="Q84" s="1" t="s">
        <v>1124</v>
      </c>
      <c r="R84" s="8" t="s">
        <v>3286</v>
      </c>
      <c r="S84" s="1" t="s">
        <v>47</v>
      </c>
      <c r="T84" s="1" t="s">
        <v>48</v>
      </c>
      <c r="U84" s="1" t="s">
        <v>49</v>
      </c>
      <c r="V84" s="1">
        <v>3</v>
      </c>
      <c r="W84" s="1" t="s">
        <v>71</v>
      </c>
      <c r="X84" s="8"/>
      <c r="Y84" s="1" t="s">
        <v>72</v>
      </c>
      <c r="Z84" s="1" t="s">
        <v>73</v>
      </c>
      <c r="AA84" s="1" t="s">
        <v>53</v>
      </c>
      <c r="AB84" s="1" t="s">
        <v>1125</v>
      </c>
      <c r="AC84" s="8" t="s">
        <v>3290</v>
      </c>
      <c r="AD84" s="1" t="s">
        <v>1126</v>
      </c>
      <c r="AE84" s="8" t="s">
        <v>3425</v>
      </c>
      <c r="AF84" s="1" t="s">
        <v>1127</v>
      </c>
      <c r="AG84" s="8" t="s">
        <v>3426</v>
      </c>
      <c r="AH84" s="1">
        <v>3</v>
      </c>
      <c r="AI84" s="1" t="s">
        <v>1128</v>
      </c>
      <c r="AJ84" s="8" t="s">
        <v>3470</v>
      </c>
      <c r="AK84" s="1">
        <v>3</v>
      </c>
      <c r="AL84" s="1" t="s">
        <v>1129</v>
      </c>
      <c r="AM84" s="8" t="s">
        <v>3346</v>
      </c>
      <c r="AN84" s="1">
        <v>3</v>
      </c>
      <c r="AO84" s="1" t="s">
        <v>1130</v>
      </c>
      <c r="AP84" s="8" t="s">
        <v>3726</v>
      </c>
      <c r="AQ84" s="1">
        <v>3</v>
      </c>
      <c r="AR84" s="1" t="s">
        <v>60</v>
      </c>
      <c r="AS84" s="1" t="s">
        <v>1131</v>
      </c>
      <c r="AT84" s="8" t="s">
        <v>4120</v>
      </c>
      <c r="AU84" s="1" t="s">
        <v>112</v>
      </c>
      <c r="AV84" s="1" t="s">
        <v>160</v>
      </c>
      <c r="AW84" s="1" t="s">
        <v>64</v>
      </c>
      <c r="AZ84" s="1" t="s">
        <v>65</v>
      </c>
    </row>
    <row r="85" spans="1:55" ht="171.6" x14ac:dyDescent="0.25">
      <c r="A85" s="1">
        <v>44063.61426696759</v>
      </c>
      <c r="B85" s="1" t="s">
        <v>38</v>
      </c>
      <c r="C85" s="1" t="s">
        <v>143</v>
      </c>
      <c r="D85" s="1">
        <v>2</v>
      </c>
      <c r="E85" s="1" t="s">
        <v>1132</v>
      </c>
      <c r="F85" s="8" t="s">
        <v>3404</v>
      </c>
      <c r="G85" s="1" t="s">
        <v>41</v>
      </c>
      <c r="H85" s="1" t="s">
        <v>1133</v>
      </c>
      <c r="I85" s="8" t="s">
        <v>3727</v>
      </c>
      <c r="M85" s="1" t="s">
        <v>101</v>
      </c>
      <c r="N85" s="1" t="s">
        <v>1134</v>
      </c>
      <c r="O85" s="8" t="s">
        <v>3728</v>
      </c>
      <c r="P85" s="1" t="s">
        <v>87</v>
      </c>
      <c r="Q85" s="1" t="s">
        <v>1135</v>
      </c>
      <c r="R85" s="8" t="s">
        <v>3286</v>
      </c>
      <c r="S85" s="1" t="s">
        <v>39</v>
      </c>
      <c r="T85" s="1" t="s">
        <v>48</v>
      </c>
      <c r="U85" s="1" t="s">
        <v>49</v>
      </c>
      <c r="V85" s="1">
        <v>4</v>
      </c>
      <c r="W85" s="1" t="s">
        <v>134</v>
      </c>
      <c r="X85" s="8"/>
      <c r="Y85" s="1" t="s">
        <v>72</v>
      </c>
      <c r="Z85" s="1" t="s">
        <v>73</v>
      </c>
      <c r="AA85" s="1" t="s">
        <v>53</v>
      </c>
      <c r="AB85" s="1" t="s">
        <v>1136</v>
      </c>
      <c r="AC85" s="8" t="s">
        <v>3329</v>
      </c>
      <c r="AD85" s="1" t="s">
        <v>124</v>
      </c>
      <c r="AE85" s="8" t="s">
        <v>6054</v>
      </c>
      <c r="AF85" s="1" t="s">
        <v>1137</v>
      </c>
      <c r="AG85" s="8" t="s">
        <v>3240</v>
      </c>
      <c r="AH85" s="1">
        <v>3</v>
      </c>
      <c r="AI85" s="1" t="s">
        <v>1138</v>
      </c>
      <c r="AJ85" s="8" t="s">
        <v>3729</v>
      </c>
      <c r="AK85" s="1">
        <v>4</v>
      </c>
      <c r="AL85" s="1" t="s">
        <v>1139</v>
      </c>
      <c r="AM85" s="8" t="s">
        <v>3730</v>
      </c>
      <c r="AN85" s="1">
        <v>5</v>
      </c>
      <c r="AO85" s="1" t="s">
        <v>235</v>
      </c>
      <c r="AP85" s="8" t="s">
        <v>3472</v>
      </c>
      <c r="AQ85" s="1">
        <v>4</v>
      </c>
      <c r="AR85" s="1" t="s">
        <v>140</v>
      </c>
      <c r="AS85" s="1" t="s">
        <v>1140</v>
      </c>
      <c r="AT85" s="8" t="s">
        <v>3731</v>
      </c>
      <c r="AU85" s="1" t="s">
        <v>62</v>
      </c>
      <c r="AV85" s="1" t="s">
        <v>207</v>
      </c>
      <c r="AW85" s="1" t="s">
        <v>64</v>
      </c>
      <c r="AX85" s="1" t="s">
        <v>1141</v>
      </c>
      <c r="AY85" s="8"/>
      <c r="AZ85" s="1" t="s">
        <v>65</v>
      </c>
    </row>
    <row r="86" spans="1:55" ht="92.4" x14ac:dyDescent="0.25">
      <c r="A86" s="1">
        <v>44063.622335347223</v>
      </c>
      <c r="B86" s="1" t="s">
        <v>38</v>
      </c>
      <c r="C86" s="1" t="s">
        <v>209</v>
      </c>
      <c r="D86" s="1">
        <v>3</v>
      </c>
      <c r="E86" s="1" t="s">
        <v>1142</v>
      </c>
      <c r="F86" s="8" t="s">
        <v>3732</v>
      </c>
      <c r="G86" s="1" t="s">
        <v>117</v>
      </c>
      <c r="H86" s="1" t="s">
        <v>1143</v>
      </c>
      <c r="I86" s="8" t="s">
        <v>3320</v>
      </c>
      <c r="J86" s="1" t="s">
        <v>146</v>
      </c>
      <c r="K86" s="13" t="s">
        <v>1144</v>
      </c>
      <c r="L86" s="8" t="s">
        <v>3733</v>
      </c>
      <c r="M86" s="1" t="s">
        <v>43</v>
      </c>
      <c r="N86" s="1" t="s">
        <v>1145</v>
      </c>
      <c r="O86" s="8" t="s">
        <v>3736</v>
      </c>
      <c r="P86" s="1" t="s">
        <v>87</v>
      </c>
      <c r="Q86" s="1" t="s">
        <v>1146</v>
      </c>
      <c r="R86" s="8" t="s">
        <v>3659</v>
      </c>
      <c r="S86" s="1" t="s">
        <v>89</v>
      </c>
      <c r="T86" s="1" t="s">
        <v>48</v>
      </c>
      <c r="U86" s="1" t="s">
        <v>48</v>
      </c>
      <c r="V86" s="1">
        <v>3</v>
      </c>
      <c r="W86" s="1" t="s">
        <v>123</v>
      </c>
      <c r="X86" s="8"/>
      <c r="Y86" s="1" t="s">
        <v>1147</v>
      </c>
      <c r="Z86" s="1" t="s">
        <v>73</v>
      </c>
      <c r="AA86" s="1" t="s">
        <v>53</v>
      </c>
      <c r="AB86" s="1" t="s">
        <v>1148</v>
      </c>
      <c r="AC86" s="8" t="s">
        <v>4068</v>
      </c>
      <c r="AD86" s="1" t="s">
        <v>1149</v>
      </c>
      <c r="AE86" s="8" t="s">
        <v>3265</v>
      </c>
      <c r="AF86" s="1" t="s">
        <v>1150</v>
      </c>
      <c r="AG86" s="8" t="s">
        <v>3533</v>
      </c>
      <c r="AH86" s="1">
        <v>3</v>
      </c>
      <c r="AI86" s="1" t="s">
        <v>1151</v>
      </c>
      <c r="AJ86" s="8" t="s">
        <v>3533</v>
      </c>
      <c r="AK86" s="1">
        <v>4</v>
      </c>
      <c r="AL86" s="1" t="s">
        <v>1152</v>
      </c>
      <c r="AM86" s="8" t="s">
        <v>3355</v>
      </c>
      <c r="AN86" s="1">
        <v>4</v>
      </c>
      <c r="AO86" s="1" t="s">
        <v>1153</v>
      </c>
      <c r="AP86" s="8" t="s">
        <v>3346</v>
      </c>
      <c r="AQ86" s="1">
        <v>4</v>
      </c>
      <c r="AR86" s="1" t="s">
        <v>60</v>
      </c>
      <c r="AS86" s="1" t="s">
        <v>1154</v>
      </c>
      <c r="AT86" s="8" t="s">
        <v>3624</v>
      </c>
      <c r="AU86" s="1" t="s">
        <v>62</v>
      </c>
      <c r="AV86" s="1" t="s">
        <v>160</v>
      </c>
      <c r="AW86" s="1" t="s">
        <v>64</v>
      </c>
      <c r="AZ86" s="1" t="s">
        <v>65</v>
      </c>
    </row>
    <row r="87" spans="1:55" ht="66" x14ac:dyDescent="0.25">
      <c r="A87" s="1">
        <v>44063.634394606481</v>
      </c>
      <c r="B87" s="1" t="s">
        <v>38</v>
      </c>
      <c r="C87" s="1" t="s">
        <v>39</v>
      </c>
      <c r="D87" s="1">
        <v>2</v>
      </c>
      <c r="E87" s="1" t="s">
        <v>1155</v>
      </c>
      <c r="F87" s="8" t="s">
        <v>3734</v>
      </c>
      <c r="G87" s="1" t="s">
        <v>41</v>
      </c>
      <c r="H87" s="1" t="s">
        <v>1156</v>
      </c>
      <c r="I87" s="8" t="s">
        <v>3286</v>
      </c>
      <c r="M87" s="1" t="s">
        <v>101</v>
      </c>
      <c r="N87" s="1" t="s">
        <v>1157</v>
      </c>
      <c r="O87" s="8" t="s">
        <v>3735</v>
      </c>
      <c r="P87" s="1" t="s">
        <v>87</v>
      </c>
      <c r="Q87" s="1" t="s">
        <v>1158</v>
      </c>
      <c r="R87" s="8" t="s">
        <v>3737</v>
      </c>
      <c r="S87" s="1" t="s">
        <v>209</v>
      </c>
      <c r="T87" s="1" t="s">
        <v>48</v>
      </c>
      <c r="U87" s="1" t="s">
        <v>49</v>
      </c>
      <c r="V87" s="1">
        <v>4</v>
      </c>
      <c r="W87" s="13" t="s">
        <v>1159</v>
      </c>
      <c r="X87" s="8" t="s">
        <v>3738</v>
      </c>
      <c r="Y87" s="1" t="s">
        <v>51</v>
      </c>
      <c r="Z87" s="1" t="s">
        <v>73</v>
      </c>
      <c r="AA87" s="1" t="s">
        <v>53</v>
      </c>
      <c r="AB87" s="1" t="s">
        <v>1160</v>
      </c>
      <c r="AC87" s="8" t="s">
        <v>3739</v>
      </c>
      <c r="AD87" s="1" t="s">
        <v>1161</v>
      </c>
      <c r="AE87" s="8" t="s">
        <v>6054</v>
      </c>
      <c r="AF87" s="1" t="s">
        <v>1162</v>
      </c>
      <c r="AG87" s="8" t="s">
        <v>3740</v>
      </c>
      <c r="AH87" s="1">
        <v>1</v>
      </c>
      <c r="AI87" s="1" t="s">
        <v>1163</v>
      </c>
      <c r="AJ87" s="8" t="s">
        <v>3470</v>
      </c>
      <c r="AK87" s="1">
        <v>4</v>
      </c>
      <c r="AL87" s="1" t="s">
        <v>1164</v>
      </c>
      <c r="AM87" s="8" t="s">
        <v>3741</v>
      </c>
      <c r="AN87" s="1">
        <v>3</v>
      </c>
      <c r="AO87" s="1" t="s">
        <v>1165</v>
      </c>
      <c r="AP87" s="8" t="s">
        <v>3346</v>
      </c>
      <c r="AQ87" s="1">
        <v>5</v>
      </c>
      <c r="AR87" s="1" t="s">
        <v>80</v>
      </c>
      <c r="AS87" s="1" t="s">
        <v>1166</v>
      </c>
      <c r="AT87" s="8" t="s">
        <v>3742</v>
      </c>
      <c r="AU87" s="1" t="s">
        <v>62</v>
      </c>
      <c r="AV87" s="1" t="s">
        <v>160</v>
      </c>
      <c r="AW87" s="1" t="s">
        <v>64</v>
      </c>
      <c r="AX87" s="1" t="s">
        <v>1167</v>
      </c>
      <c r="AY87" s="8"/>
      <c r="AZ87" s="1" t="s">
        <v>65</v>
      </c>
    </row>
    <row r="88" spans="1:55" ht="52.8" x14ac:dyDescent="0.25">
      <c r="A88" s="1">
        <v>44063.638308298614</v>
      </c>
      <c r="B88" s="1" t="s">
        <v>38</v>
      </c>
      <c r="C88" s="1" t="s">
        <v>39</v>
      </c>
      <c r="D88" s="1">
        <v>1</v>
      </c>
      <c r="E88" s="1" t="s">
        <v>1168</v>
      </c>
      <c r="F88" s="8" t="s">
        <v>3743</v>
      </c>
      <c r="G88" s="1" t="s">
        <v>41</v>
      </c>
      <c r="H88" s="1" t="s">
        <v>1169</v>
      </c>
      <c r="I88" s="8" t="s">
        <v>3663</v>
      </c>
      <c r="M88" s="1" t="s">
        <v>43</v>
      </c>
      <c r="N88" s="1" t="s">
        <v>1170</v>
      </c>
      <c r="O88" s="8" t="s">
        <v>3244</v>
      </c>
      <c r="P88" s="1" t="s">
        <v>87</v>
      </c>
      <c r="Q88" s="13" t="s">
        <v>1171</v>
      </c>
      <c r="R88" s="8" t="s">
        <v>3746</v>
      </c>
      <c r="S88" s="1" t="s">
        <v>47</v>
      </c>
      <c r="T88" s="1" t="s">
        <v>48</v>
      </c>
      <c r="U88" s="1" t="s">
        <v>49</v>
      </c>
      <c r="V88" s="1">
        <v>2</v>
      </c>
      <c r="W88" s="1" t="s">
        <v>774</v>
      </c>
      <c r="X88" s="8"/>
      <c r="Y88" s="1" t="s">
        <v>72</v>
      </c>
      <c r="Z88" s="1" t="s">
        <v>73</v>
      </c>
      <c r="AA88" s="1" t="s">
        <v>152</v>
      </c>
      <c r="AB88" s="1" t="s">
        <v>1172</v>
      </c>
      <c r="AC88" s="8" t="s">
        <v>3744</v>
      </c>
      <c r="AD88" s="1" t="s">
        <v>1173</v>
      </c>
      <c r="AE88" s="8" t="s">
        <v>3265</v>
      </c>
      <c r="AF88" s="1" t="s">
        <v>1174</v>
      </c>
      <c r="AG88" s="8" t="s">
        <v>3745</v>
      </c>
      <c r="AH88" s="1">
        <v>3</v>
      </c>
      <c r="AI88" s="1" t="s">
        <v>1175</v>
      </c>
      <c r="AJ88" s="8" t="s">
        <v>3355</v>
      </c>
      <c r="AK88" s="1">
        <v>3</v>
      </c>
      <c r="AL88" s="1" t="s">
        <v>1176</v>
      </c>
      <c r="AM88" s="8" t="s">
        <v>3562</v>
      </c>
      <c r="AN88" s="1">
        <v>3</v>
      </c>
      <c r="AO88" s="1" t="s">
        <v>1177</v>
      </c>
      <c r="AP88" s="8" t="s">
        <v>3472</v>
      </c>
      <c r="AQ88" s="1">
        <v>2</v>
      </c>
      <c r="AR88" s="1" t="s">
        <v>60</v>
      </c>
      <c r="AS88" s="1" t="s">
        <v>1178</v>
      </c>
      <c r="AT88" s="8" t="s">
        <v>3405</v>
      </c>
      <c r="AU88" s="1" t="s">
        <v>62</v>
      </c>
      <c r="AV88" s="1" t="s">
        <v>63</v>
      </c>
      <c r="AW88" s="1" t="s">
        <v>356</v>
      </c>
      <c r="AZ88" s="1" t="s">
        <v>65</v>
      </c>
    </row>
    <row r="89" spans="1:55" ht="79.2" x14ac:dyDescent="0.25">
      <c r="A89" s="1">
        <v>44063.670276203702</v>
      </c>
      <c r="B89" s="1" t="s">
        <v>38</v>
      </c>
      <c r="C89" s="1" t="s">
        <v>209</v>
      </c>
      <c r="D89" s="1">
        <v>2</v>
      </c>
      <c r="E89" s="1" t="s">
        <v>1179</v>
      </c>
      <c r="F89" s="8" t="s">
        <v>3265</v>
      </c>
      <c r="G89" s="1" t="s">
        <v>41</v>
      </c>
      <c r="H89" s="1" t="s">
        <v>1180</v>
      </c>
      <c r="I89" s="8" t="s">
        <v>2745</v>
      </c>
      <c r="M89" s="1" t="s">
        <v>43</v>
      </c>
      <c r="N89" s="1" t="s">
        <v>1181</v>
      </c>
      <c r="O89" s="8" t="s">
        <v>3373</v>
      </c>
      <c r="P89" s="1" t="s">
        <v>45</v>
      </c>
      <c r="Q89" s="1" t="s">
        <v>1182</v>
      </c>
      <c r="R89" s="8" t="s">
        <v>3286</v>
      </c>
      <c r="S89" s="1" t="s">
        <v>39</v>
      </c>
      <c r="T89" s="1" t="s">
        <v>184</v>
      </c>
      <c r="U89" s="1" t="s">
        <v>49</v>
      </c>
      <c r="V89" s="1">
        <v>4</v>
      </c>
      <c r="W89" s="1" t="s">
        <v>71</v>
      </c>
      <c r="X89" s="8"/>
      <c r="Y89" s="1" t="s">
        <v>324</v>
      </c>
      <c r="Z89" s="1" t="s">
        <v>91</v>
      </c>
      <c r="AA89" s="1" t="s">
        <v>53</v>
      </c>
      <c r="AB89" s="1" t="s">
        <v>1183</v>
      </c>
      <c r="AC89" s="8" t="s">
        <v>3747</v>
      </c>
      <c r="AD89" s="1" t="s">
        <v>1184</v>
      </c>
      <c r="AE89" s="8" t="s">
        <v>6054</v>
      </c>
      <c r="AF89" s="1" t="s">
        <v>1185</v>
      </c>
      <c r="AG89" s="8" t="s">
        <v>3676</v>
      </c>
      <c r="AH89" s="1">
        <v>2</v>
      </c>
      <c r="AI89" s="1" t="s">
        <v>1186</v>
      </c>
      <c r="AJ89" s="8" t="s">
        <v>3346</v>
      </c>
      <c r="AK89" s="1">
        <v>3</v>
      </c>
      <c r="AL89" s="1" t="s">
        <v>1187</v>
      </c>
      <c r="AM89" s="8" t="s">
        <v>3355</v>
      </c>
      <c r="AN89" s="1">
        <v>3</v>
      </c>
      <c r="AO89" s="1" t="s">
        <v>1188</v>
      </c>
      <c r="AP89" s="8" t="s">
        <v>3346</v>
      </c>
      <c r="AQ89" s="1">
        <v>3</v>
      </c>
      <c r="AR89" s="1" t="s">
        <v>60</v>
      </c>
      <c r="AS89" s="1" t="s">
        <v>1189</v>
      </c>
      <c r="AT89" s="8" t="s">
        <v>3748</v>
      </c>
      <c r="AU89" s="1" t="s">
        <v>62</v>
      </c>
      <c r="AV89" s="1" t="s">
        <v>63</v>
      </c>
      <c r="AW89" s="1" t="s">
        <v>64</v>
      </c>
      <c r="AZ89" s="1" t="s">
        <v>65</v>
      </c>
    </row>
    <row r="90" spans="1:55" ht="92.4" x14ac:dyDescent="0.25">
      <c r="A90" s="1">
        <v>44063.672344467588</v>
      </c>
      <c r="B90" s="1" t="s">
        <v>38</v>
      </c>
      <c r="C90" s="1" t="s">
        <v>143</v>
      </c>
      <c r="D90" s="1">
        <v>3</v>
      </c>
      <c r="E90" s="1" t="s">
        <v>1190</v>
      </c>
      <c r="F90" s="8" t="s">
        <v>3334</v>
      </c>
      <c r="G90" s="1" t="s">
        <v>41</v>
      </c>
      <c r="H90" s="1" t="s">
        <v>1191</v>
      </c>
      <c r="I90" s="8" t="s">
        <v>3286</v>
      </c>
      <c r="M90" s="1" t="s">
        <v>43</v>
      </c>
      <c r="N90" s="1" t="s">
        <v>1192</v>
      </c>
      <c r="O90" s="8" t="s">
        <v>3749</v>
      </c>
      <c r="P90" s="1" t="s">
        <v>87</v>
      </c>
      <c r="Q90" s="1" t="s">
        <v>1193</v>
      </c>
      <c r="R90" s="8" t="s">
        <v>3449</v>
      </c>
      <c r="S90" s="1" t="s">
        <v>209</v>
      </c>
      <c r="T90" s="1" t="s">
        <v>48</v>
      </c>
      <c r="U90" s="1" t="s">
        <v>49</v>
      </c>
      <c r="V90" s="1">
        <v>2</v>
      </c>
      <c r="W90" s="1" t="s">
        <v>71</v>
      </c>
      <c r="X90" s="8"/>
      <c r="Y90" s="1" t="s">
        <v>51</v>
      </c>
      <c r="Z90" s="1" t="s">
        <v>1194</v>
      </c>
      <c r="AA90" s="1" t="s">
        <v>1195</v>
      </c>
      <c r="AB90" s="1" t="s">
        <v>1196</v>
      </c>
      <c r="AC90" s="8" t="s">
        <v>3739</v>
      </c>
      <c r="AD90" s="1" t="s">
        <v>1197</v>
      </c>
      <c r="AE90" s="8" t="s">
        <v>3362</v>
      </c>
      <c r="AF90" s="1" t="s">
        <v>1198</v>
      </c>
      <c r="AG90" s="8" t="s">
        <v>3474</v>
      </c>
      <c r="AH90" s="1">
        <v>3</v>
      </c>
      <c r="AI90" s="1" t="s">
        <v>1199</v>
      </c>
      <c r="AJ90" s="8" t="s">
        <v>3750</v>
      </c>
      <c r="AK90" s="1">
        <v>4</v>
      </c>
      <c r="AL90" s="1" t="s">
        <v>1200</v>
      </c>
      <c r="AM90" s="8" t="s">
        <v>3238</v>
      </c>
      <c r="AN90" s="1">
        <v>4</v>
      </c>
      <c r="AO90" s="1" t="s">
        <v>1201</v>
      </c>
      <c r="AP90" s="8" t="s">
        <v>3390</v>
      </c>
      <c r="AQ90" s="1">
        <v>3</v>
      </c>
      <c r="AR90" s="1" t="s">
        <v>60</v>
      </c>
      <c r="AS90" s="1" t="s">
        <v>1202</v>
      </c>
      <c r="AT90" s="8" t="s">
        <v>3302</v>
      </c>
      <c r="AU90" s="1" t="s">
        <v>112</v>
      </c>
      <c r="AV90" s="1" t="s">
        <v>160</v>
      </c>
      <c r="AW90" s="1" t="s">
        <v>64</v>
      </c>
      <c r="AX90" s="1" t="s">
        <v>1203</v>
      </c>
      <c r="AY90" s="8"/>
      <c r="AZ90" s="3" t="s">
        <v>1204</v>
      </c>
      <c r="BA90" s="9" t="s">
        <v>3273</v>
      </c>
    </row>
    <row r="91" spans="1:55" ht="330" x14ac:dyDescent="0.25">
      <c r="A91" s="1">
        <v>44063.703602187496</v>
      </c>
      <c r="B91" s="1" t="s">
        <v>38</v>
      </c>
      <c r="C91" s="1" t="s">
        <v>143</v>
      </c>
      <c r="D91" s="1">
        <v>1</v>
      </c>
      <c r="E91" s="1" t="s">
        <v>1205</v>
      </c>
      <c r="F91" s="8" t="s">
        <v>3751</v>
      </c>
      <c r="G91" s="1" t="s">
        <v>117</v>
      </c>
      <c r="H91" s="13" t="s">
        <v>1206</v>
      </c>
      <c r="I91" s="8" t="s">
        <v>3752</v>
      </c>
      <c r="J91" s="1" t="s">
        <v>119</v>
      </c>
      <c r="K91" s="13" t="s">
        <v>1207</v>
      </c>
      <c r="L91" s="8" t="s">
        <v>3753</v>
      </c>
      <c r="M91" s="1" t="s">
        <v>43</v>
      </c>
      <c r="N91" s="1" t="s">
        <v>1208</v>
      </c>
      <c r="O91" s="8" t="s">
        <v>4121</v>
      </c>
      <c r="P91" s="1" t="s">
        <v>87</v>
      </c>
      <c r="Q91" s="1" t="s">
        <v>1209</v>
      </c>
      <c r="R91" s="8" t="s">
        <v>4122</v>
      </c>
      <c r="S91" s="1" t="s">
        <v>89</v>
      </c>
      <c r="T91" s="1" t="s">
        <v>48</v>
      </c>
      <c r="U91" s="1" t="s">
        <v>49</v>
      </c>
      <c r="V91" s="1">
        <v>1</v>
      </c>
      <c r="W91" s="1" t="s">
        <v>134</v>
      </c>
      <c r="X91" s="8"/>
      <c r="Y91" s="1" t="s">
        <v>51</v>
      </c>
      <c r="Z91" s="1" t="s">
        <v>73</v>
      </c>
      <c r="AA91" s="1" t="s">
        <v>53</v>
      </c>
      <c r="AB91" s="1" t="s">
        <v>1210</v>
      </c>
      <c r="AC91" s="8" t="s">
        <v>3754</v>
      </c>
      <c r="AD91" s="1" t="s">
        <v>1211</v>
      </c>
      <c r="AE91" s="8" t="s">
        <v>4123</v>
      </c>
      <c r="AF91" s="1" t="s">
        <v>1212</v>
      </c>
      <c r="AG91" s="8" t="s">
        <v>3574</v>
      </c>
      <c r="AH91" s="1">
        <v>2</v>
      </c>
      <c r="AI91" s="1" t="s">
        <v>1213</v>
      </c>
      <c r="AJ91" s="8" t="s">
        <v>3755</v>
      </c>
      <c r="AK91" s="1">
        <v>3</v>
      </c>
      <c r="AL91" s="1" t="s">
        <v>1214</v>
      </c>
      <c r="AM91" s="8" t="s">
        <v>3756</v>
      </c>
      <c r="AN91" s="1">
        <v>3</v>
      </c>
      <c r="AO91" s="13" t="s">
        <v>1215</v>
      </c>
      <c r="AP91" s="8" t="s">
        <v>4124</v>
      </c>
      <c r="AQ91" s="1">
        <v>3</v>
      </c>
      <c r="AR91" s="1" t="s">
        <v>80</v>
      </c>
      <c r="AS91" s="1" t="s">
        <v>1216</v>
      </c>
      <c r="AT91" s="8" t="s">
        <v>3302</v>
      </c>
      <c r="AU91" s="1" t="s">
        <v>112</v>
      </c>
      <c r="AV91" s="1" t="s">
        <v>1217</v>
      </c>
      <c r="AW91" s="1" t="s">
        <v>64</v>
      </c>
      <c r="AX91" s="1" t="s">
        <v>1218</v>
      </c>
      <c r="AY91" s="8"/>
      <c r="AZ91" s="1" t="s">
        <v>65</v>
      </c>
    </row>
    <row r="92" spans="1:55" ht="198" x14ac:dyDescent="0.25">
      <c r="A92" s="1">
        <v>44063.710651747686</v>
      </c>
      <c r="B92" s="1" t="s">
        <v>38</v>
      </c>
      <c r="C92" s="1" t="s">
        <v>209</v>
      </c>
      <c r="D92" s="1">
        <v>1</v>
      </c>
      <c r="E92" s="1" t="s">
        <v>1219</v>
      </c>
      <c r="F92" s="8" t="s">
        <v>3334</v>
      </c>
      <c r="G92" s="1" t="s">
        <v>117</v>
      </c>
      <c r="H92" s="1" t="s">
        <v>1220</v>
      </c>
      <c r="I92" s="8" t="s">
        <v>3286</v>
      </c>
      <c r="J92" s="1" t="s">
        <v>146</v>
      </c>
      <c r="K92" s="13" t="s">
        <v>1221</v>
      </c>
      <c r="L92" s="8" t="s">
        <v>3313</v>
      </c>
      <c r="M92" s="1" t="s">
        <v>43</v>
      </c>
      <c r="N92" s="1" t="s">
        <v>1222</v>
      </c>
      <c r="O92" s="8" t="s">
        <v>3244</v>
      </c>
      <c r="P92" s="1" t="s">
        <v>87</v>
      </c>
      <c r="Q92" s="1" t="s">
        <v>1223</v>
      </c>
      <c r="R92" s="8" t="s">
        <v>3253</v>
      </c>
      <c r="S92" s="1" t="s">
        <v>89</v>
      </c>
      <c r="T92" s="1" t="s">
        <v>48</v>
      </c>
      <c r="U92" s="1" t="s">
        <v>49</v>
      </c>
      <c r="V92" s="1">
        <v>1</v>
      </c>
      <c r="W92" s="1" t="s">
        <v>1224</v>
      </c>
      <c r="X92" s="8"/>
      <c r="Y92" s="1" t="s">
        <v>51</v>
      </c>
      <c r="Z92" s="1" t="s">
        <v>73</v>
      </c>
      <c r="AA92" s="1" t="s">
        <v>53</v>
      </c>
      <c r="AB92" s="1" t="s">
        <v>1225</v>
      </c>
      <c r="AC92" s="8" t="s">
        <v>3464</v>
      </c>
      <c r="AD92" s="1" t="s">
        <v>1226</v>
      </c>
      <c r="AE92" s="8" t="s">
        <v>6054</v>
      </c>
      <c r="AF92" s="1" t="s">
        <v>1227</v>
      </c>
      <c r="AG92" s="8" t="s">
        <v>3574</v>
      </c>
      <c r="AH92" s="1">
        <v>4</v>
      </c>
      <c r="AI92" s="1" t="s">
        <v>1228</v>
      </c>
      <c r="AJ92" s="8" t="s">
        <v>3757</v>
      </c>
      <c r="AK92" s="1">
        <v>4</v>
      </c>
      <c r="AL92" s="1" t="s">
        <v>1229</v>
      </c>
      <c r="AM92" s="8" t="s">
        <v>3760</v>
      </c>
      <c r="AN92" s="1">
        <v>4</v>
      </c>
      <c r="AO92" s="1" t="s">
        <v>1230</v>
      </c>
      <c r="AP92" s="8" t="s">
        <v>4125</v>
      </c>
      <c r="AQ92" s="1">
        <v>3</v>
      </c>
      <c r="AR92" s="1" t="s">
        <v>140</v>
      </c>
      <c r="AS92" s="1" t="s">
        <v>1231</v>
      </c>
      <c r="AT92" s="8" t="s">
        <v>3302</v>
      </c>
      <c r="AU92" s="1" t="s">
        <v>62</v>
      </c>
      <c r="AV92" s="1" t="s">
        <v>343</v>
      </c>
      <c r="AX92" s="1" t="s">
        <v>1232</v>
      </c>
      <c r="AY92" s="8"/>
      <c r="AZ92" s="1" t="s">
        <v>65</v>
      </c>
    </row>
    <row r="93" spans="1:55" ht="92.4" x14ac:dyDescent="0.25">
      <c r="A93" s="1">
        <v>44063.732831782407</v>
      </c>
      <c r="B93" s="1" t="s">
        <v>38</v>
      </c>
      <c r="C93" s="1" t="s">
        <v>47</v>
      </c>
      <c r="D93" s="1">
        <v>3</v>
      </c>
      <c r="E93" s="1" t="s">
        <v>1233</v>
      </c>
      <c r="F93" s="8" t="s">
        <v>3719</v>
      </c>
      <c r="G93" s="1" t="s">
        <v>41</v>
      </c>
      <c r="H93" s="1" t="s">
        <v>1234</v>
      </c>
      <c r="I93" s="8" t="s">
        <v>3669</v>
      </c>
      <c r="M93" s="1" t="s">
        <v>43</v>
      </c>
      <c r="N93" s="1" t="s">
        <v>1235</v>
      </c>
      <c r="O93" s="8" t="s">
        <v>3244</v>
      </c>
      <c r="P93" s="1" t="s">
        <v>45</v>
      </c>
      <c r="Q93" s="1" t="s">
        <v>1236</v>
      </c>
      <c r="R93" s="8" t="s">
        <v>3286</v>
      </c>
      <c r="S93" s="1" t="s">
        <v>47</v>
      </c>
      <c r="T93" s="1" t="s">
        <v>49</v>
      </c>
      <c r="U93" s="1" t="s">
        <v>49</v>
      </c>
      <c r="V93" s="1">
        <v>4</v>
      </c>
      <c r="W93" s="1" t="s">
        <v>123</v>
      </c>
      <c r="X93" s="8"/>
      <c r="Y93" s="1" t="s">
        <v>51</v>
      </c>
      <c r="Z93" s="1" t="s">
        <v>73</v>
      </c>
      <c r="AA93" s="1" t="s">
        <v>53</v>
      </c>
      <c r="AB93" s="1" t="s">
        <v>1237</v>
      </c>
      <c r="AC93" s="8" t="s">
        <v>3532</v>
      </c>
      <c r="AD93" s="1" t="s">
        <v>514</v>
      </c>
      <c r="AE93" s="8" t="s">
        <v>3241</v>
      </c>
      <c r="AF93" s="1" t="s">
        <v>1238</v>
      </c>
      <c r="AG93" s="8" t="s">
        <v>3758</v>
      </c>
      <c r="AH93" s="1">
        <v>2</v>
      </c>
      <c r="AI93" s="1" t="s">
        <v>1239</v>
      </c>
      <c r="AJ93" s="8" t="s">
        <v>3759</v>
      </c>
      <c r="AK93" s="1">
        <v>3</v>
      </c>
      <c r="AL93" s="1" t="s">
        <v>1240</v>
      </c>
      <c r="AM93" s="8" t="s">
        <v>3433</v>
      </c>
      <c r="AN93" s="1">
        <v>3</v>
      </c>
      <c r="AO93" s="1" t="s">
        <v>1241</v>
      </c>
      <c r="AP93" s="8" t="s">
        <v>3346</v>
      </c>
      <c r="AQ93" s="1">
        <v>4</v>
      </c>
      <c r="AR93" s="1" t="s">
        <v>80</v>
      </c>
      <c r="AS93" s="1" t="s">
        <v>1242</v>
      </c>
      <c r="AT93" s="8" t="s">
        <v>3464</v>
      </c>
      <c r="AU93" s="1" t="s">
        <v>62</v>
      </c>
      <c r="AV93" s="1" t="s">
        <v>160</v>
      </c>
      <c r="AW93" s="1" t="s">
        <v>1243</v>
      </c>
      <c r="AZ93" s="1" t="s">
        <v>65</v>
      </c>
    </row>
    <row r="94" spans="1:55" ht="145.19999999999999" x14ac:dyDescent="0.25">
      <c r="A94" s="1">
        <v>44063.754990578702</v>
      </c>
      <c r="B94" s="1" t="s">
        <v>38</v>
      </c>
      <c r="C94" s="1" t="s">
        <v>39</v>
      </c>
      <c r="D94" s="1">
        <v>2</v>
      </c>
      <c r="E94" s="1" t="s">
        <v>1244</v>
      </c>
      <c r="F94" s="8" t="s">
        <v>3761</v>
      </c>
      <c r="G94" s="1" t="s">
        <v>117</v>
      </c>
      <c r="H94" s="1" t="s">
        <v>1245</v>
      </c>
      <c r="I94" s="8" t="s">
        <v>3286</v>
      </c>
      <c r="J94" s="1" t="s">
        <v>146</v>
      </c>
      <c r="K94" s="13" t="s">
        <v>1246</v>
      </c>
      <c r="L94" s="8" t="s">
        <v>3762</v>
      </c>
      <c r="M94" s="1" t="s">
        <v>43</v>
      </c>
      <c r="N94" s="1" t="s">
        <v>1247</v>
      </c>
      <c r="O94" s="8" t="s">
        <v>3763</v>
      </c>
      <c r="P94" s="1" t="s">
        <v>87</v>
      </c>
      <c r="Q94" s="1" t="s">
        <v>1248</v>
      </c>
      <c r="R94" s="8" t="s">
        <v>3242</v>
      </c>
      <c r="S94" s="1" t="s">
        <v>89</v>
      </c>
      <c r="T94" s="1" t="s">
        <v>48</v>
      </c>
      <c r="U94" s="1" t="s">
        <v>49</v>
      </c>
      <c r="V94" s="1">
        <v>3</v>
      </c>
      <c r="W94" s="1" t="s">
        <v>243</v>
      </c>
      <c r="X94" s="8"/>
      <c r="Y94" s="1" t="s">
        <v>72</v>
      </c>
      <c r="Z94" s="1" t="s">
        <v>73</v>
      </c>
      <c r="AA94" s="1" t="s">
        <v>53</v>
      </c>
      <c r="AB94" s="1" t="s">
        <v>1249</v>
      </c>
      <c r="AC94" s="8" t="s">
        <v>4126</v>
      </c>
      <c r="AD94" s="1" t="s">
        <v>700</v>
      </c>
      <c r="AE94" s="8" t="s">
        <v>6054</v>
      </c>
      <c r="AF94" s="1" t="s">
        <v>1250</v>
      </c>
      <c r="AG94" s="8" t="s">
        <v>3426</v>
      </c>
      <c r="AH94" s="1">
        <v>2</v>
      </c>
      <c r="AI94" s="1" t="s">
        <v>1251</v>
      </c>
      <c r="AJ94" s="8" t="s">
        <v>3355</v>
      </c>
      <c r="AK94" s="1">
        <v>4</v>
      </c>
      <c r="AL94" s="1" t="s">
        <v>1252</v>
      </c>
      <c r="AM94" s="8" t="s">
        <v>3764</v>
      </c>
      <c r="AN94" s="1">
        <v>3</v>
      </c>
      <c r="AO94" s="1" t="s">
        <v>1253</v>
      </c>
      <c r="AP94" s="8" t="s">
        <v>3346</v>
      </c>
      <c r="AQ94" s="1">
        <v>4</v>
      </c>
      <c r="AR94" s="1" t="s">
        <v>60</v>
      </c>
      <c r="AS94" s="1" t="s">
        <v>1254</v>
      </c>
      <c r="AT94" s="8" t="s">
        <v>3765</v>
      </c>
      <c r="AU94" s="1" t="s">
        <v>112</v>
      </c>
      <c r="AV94" s="1" t="s">
        <v>63</v>
      </c>
      <c r="AW94" s="1" t="s">
        <v>1255</v>
      </c>
      <c r="AZ94" s="1" t="s">
        <v>65</v>
      </c>
    </row>
    <row r="95" spans="1:55" s="14" customFormat="1" x14ac:dyDescent="0.25">
      <c r="BA95" s="14" t="s">
        <v>4342</v>
      </c>
      <c r="BC95" s="20"/>
    </row>
    <row r="96" spans="1:55" ht="330" x14ac:dyDescent="0.25">
      <c r="A96" s="1">
        <v>44063.814369421292</v>
      </c>
      <c r="B96" s="1" t="s">
        <v>38</v>
      </c>
      <c r="C96" s="1" t="s">
        <v>115</v>
      </c>
      <c r="D96" s="1">
        <v>1</v>
      </c>
      <c r="E96" s="1" t="s">
        <v>1256</v>
      </c>
      <c r="F96" s="8" t="s">
        <v>4127</v>
      </c>
      <c r="G96" s="1" t="s">
        <v>117</v>
      </c>
      <c r="H96" s="1" t="s">
        <v>1257</v>
      </c>
      <c r="I96" s="8" t="s">
        <v>3580</v>
      </c>
      <c r="J96" s="1" t="s">
        <v>119</v>
      </c>
      <c r="K96" s="1" t="s">
        <v>1258</v>
      </c>
      <c r="L96" s="8" t="s">
        <v>3766</v>
      </c>
      <c r="M96" s="1" t="s">
        <v>43</v>
      </c>
      <c r="N96" s="1" t="s">
        <v>1259</v>
      </c>
      <c r="O96" s="8" t="s">
        <v>3373</v>
      </c>
      <c r="P96" s="1" t="s">
        <v>87</v>
      </c>
      <c r="Q96" s="1" t="s">
        <v>1260</v>
      </c>
      <c r="R96" s="8" t="s">
        <v>3723</v>
      </c>
      <c r="S96" s="1" t="s">
        <v>89</v>
      </c>
      <c r="T96" s="1" t="s">
        <v>184</v>
      </c>
      <c r="U96" s="1" t="s">
        <v>49</v>
      </c>
      <c r="V96" s="1">
        <v>2</v>
      </c>
      <c r="W96" s="1" t="s">
        <v>71</v>
      </c>
      <c r="X96" s="8"/>
      <c r="Y96" s="1" t="s">
        <v>72</v>
      </c>
      <c r="Z96" s="1" t="s">
        <v>52</v>
      </c>
      <c r="AA96" s="1" t="s">
        <v>53</v>
      </c>
      <c r="AB96" s="1" t="s">
        <v>1261</v>
      </c>
      <c r="AC96" s="8" t="s">
        <v>3767</v>
      </c>
      <c r="AD96" s="1" t="s">
        <v>1262</v>
      </c>
      <c r="AE96" s="8" t="s">
        <v>6059</v>
      </c>
      <c r="AF96" s="1" t="s">
        <v>1263</v>
      </c>
      <c r="AG96" s="8" t="s">
        <v>3768</v>
      </c>
      <c r="AH96" s="1">
        <v>3</v>
      </c>
      <c r="AI96" s="1" t="s">
        <v>1264</v>
      </c>
      <c r="AJ96" s="8" t="s">
        <v>3769</v>
      </c>
      <c r="AK96" s="1">
        <v>4</v>
      </c>
      <c r="AL96" s="1" t="s">
        <v>1265</v>
      </c>
      <c r="AM96" s="8" t="s">
        <v>3423</v>
      </c>
      <c r="AN96" s="1">
        <v>4</v>
      </c>
      <c r="AO96" s="1" t="s">
        <v>1266</v>
      </c>
      <c r="AP96" s="8" t="s">
        <v>4128</v>
      </c>
      <c r="AQ96" s="1">
        <v>3</v>
      </c>
      <c r="AR96" s="1" t="s">
        <v>60</v>
      </c>
      <c r="AS96" s="1" t="s">
        <v>1267</v>
      </c>
      <c r="AT96" s="8" t="s">
        <v>3405</v>
      </c>
      <c r="AU96" s="1" t="s">
        <v>406</v>
      </c>
      <c r="AV96" s="1" t="s">
        <v>63</v>
      </c>
      <c r="AW96" s="1" t="s">
        <v>1268</v>
      </c>
      <c r="AZ96" s="1" t="s">
        <v>65</v>
      </c>
    </row>
    <row r="97" spans="1:53" ht="224.4" x14ac:dyDescent="0.25">
      <c r="A97" s="1">
        <v>44063.835222824069</v>
      </c>
      <c r="B97" s="1" t="s">
        <v>38</v>
      </c>
      <c r="C97" s="1" t="s">
        <v>220</v>
      </c>
      <c r="D97" s="1">
        <v>1</v>
      </c>
      <c r="E97" s="1" t="s">
        <v>1269</v>
      </c>
      <c r="F97" s="8" t="s">
        <v>3770</v>
      </c>
      <c r="G97" s="1" t="s">
        <v>41</v>
      </c>
      <c r="H97" s="1" t="s">
        <v>1270</v>
      </c>
      <c r="I97" s="8" t="s">
        <v>3771</v>
      </c>
      <c r="M97" s="1" t="s">
        <v>101</v>
      </c>
      <c r="N97" s="1" t="s">
        <v>1271</v>
      </c>
      <c r="O97" s="8" t="s">
        <v>3772</v>
      </c>
      <c r="P97" s="1" t="s">
        <v>87</v>
      </c>
      <c r="Q97" s="1" t="s">
        <v>1272</v>
      </c>
      <c r="R97" s="8" t="s">
        <v>3286</v>
      </c>
      <c r="S97" s="1" t="s">
        <v>209</v>
      </c>
      <c r="T97" s="1" t="s">
        <v>48</v>
      </c>
      <c r="U97" s="1" t="s">
        <v>49</v>
      </c>
      <c r="V97" s="1">
        <v>2</v>
      </c>
      <c r="W97" s="1" t="s">
        <v>1224</v>
      </c>
      <c r="X97" s="8"/>
      <c r="Y97" s="1" t="s">
        <v>51</v>
      </c>
      <c r="Z97" s="1" t="s">
        <v>73</v>
      </c>
      <c r="AA97" s="1" t="s">
        <v>53</v>
      </c>
      <c r="AB97" s="1" t="s">
        <v>1273</v>
      </c>
      <c r="AC97" s="8" t="s">
        <v>3773</v>
      </c>
      <c r="AD97" s="1" t="s">
        <v>1274</v>
      </c>
      <c r="AE97" s="8" t="s">
        <v>4129</v>
      </c>
      <c r="AF97" s="1" t="s">
        <v>1275</v>
      </c>
      <c r="AG97" s="8" t="s">
        <v>3776</v>
      </c>
      <c r="AH97" s="1">
        <v>2</v>
      </c>
      <c r="AI97" s="1" t="s">
        <v>1276</v>
      </c>
      <c r="AJ97" s="8" t="s">
        <v>3774</v>
      </c>
      <c r="AK97" s="1">
        <v>4</v>
      </c>
      <c r="AL97" s="13" t="s">
        <v>1277</v>
      </c>
      <c r="AM97" s="8" t="s">
        <v>3775</v>
      </c>
      <c r="AN97" s="1">
        <v>3</v>
      </c>
      <c r="AO97" s="1" t="s">
        <v>1278</v>
      </c>
      <c r="AP97" s="8" t="s">
        <v>3777</v>
      </c>
      <c r="AQ97" s="1">
        <v>4</v>
      </c>
      <c r="AR97" s="1" t="s">
        <v>80</v>
      </c>
      <c r="AS97" s="1" t="s">
        <v>1279</v>
      </c>
      <c r="AT97" s="8" t="s">
        <v>3778</v>
      </c>
      <c r="AU97" s="1" t="s">
        <v>112</v>
      </c>
      <c r="AV97" s="1" t="s">
        <v>160</v>
      </c>
      <c r="AW97" s="1" t="s">
        <v>64</v>
      </c>
      <c r="AX97" s="1" t="s">
        <v>1280</v>
      </c>
      <c r="AY97" s="8"/>
      <c r="AZ97" s="1" t="s">
        <v>65</v>
      </c>
    </row>
    <row r="98" spans="1:53" ht="198" x14ac:dyDescent="0.25">
      <c r="A98" s="1">
        <v>44063.840974502316</v>
      </c>
      <c r="B98" s="1" t="s">
        <v>38</v>
      </c>
      <c r="C98" s="1" t="s">
        <v>47</v>
      </c>
      <c r="D98" s="1">
        <v>1</v>
      </c>
      <c r="E98" s="1" t="s">
        <v>1281</v>
      </c>
      <c r="F98" s="8" t="s">
        <v>3779</v>
      </c>
      <c r="G98" s="1" t="s">
        <v>41</v>
      </c>
      <c r="H98" s="1" t="s">
        <v>1282</v>
      </c>
      <c r="I98" s="8" t="s">
        <v>3780</v>
      </c>
      <c r="M98" s="1" t="s">
        <v>43</v>
      </c>
      <c r="N98" s="1" t="s">
        <v>1283</v>
      </c>
      <c r="O98" s="8" t="s">
        <v>3781</v>
      </c>
      <c r="P98" s="1" t="s">
        <v>87</v>
      </c>
      <c r="Q98" s="1" t="s">
        <v>1284</v>
      </c>
      <c r="R98" s="8" t="s">
        <v>3286</v>
      </c>
      <c r="S98" s="1" t="s">
        <v>89</v>
      </c>
      <c r="T98" s="1" t="s">
        <v>48</v>
      </c>
      <c r="U98" s="1" t="s">
        <v>49</v>
      </c>
      <c r="V98" s="1">
        <v>2</v>
      </c>
      <c r="W98" s="1" t="s">
        <v>1285</v>
      </c>
      <c r="X98" s="8"/>
      <c r="Y98" s="1" t="s">
        <v>1286</v>
      </c>
      <c r="Z98" s="1" t="s">
        <v>73</v>
      </c>
      <c r="AA98" s="1" t="s">
        <v>53</v>
      </c>
      <c r="AB98" s="1" t="s">
        <v>1287</v>
      </c>
      <c r="AC98" s="8" t="s">
        <v>3443</v>
      </c>
      <c r="AD98" s="1" t="s">
        <v>1288</v>
      </c>
      <c r="AE98" s="8" t="s">
        <v>3425</v>
      </c>
      <c r="AF98" s="1" t="s">
        <v>1289</v>
      </c>
      <c r="AG98" s="8" t="s">
        <v>3782</v>
      </c>
      <c r="AH98" s="1">
        <v>3</v>
      </c>
      <c r="AI98" s="1" t="s">
        <v>1290</v>
      </c>
      <c r="AJ98" s="8" t="s">
        <v>3240</v>
      </c>
      <c r="AK98" s="1">
        <v>4</v>
      </c>
      <c r="AL98" s="1" t="s">
        <v>1291</v>
      </c>
      <c r="AM98" s="8" t="s">
        <v>3292</v>
      </c>
      <c r="AN98" s="1">
        <v>3</v>
      </c>
      <c r="AO98" s="1" t="s">
        <v>1292</v>
      </c>
      <c r="AP98" s="8" t="s">
        <v>3549</v>
      </c>
      <c r="AQ98" s="1">
        <v>4</v>
      </c>
      <c r="AR98" s="1" t="s">
        <v>60</v>
      </c>
      <c r="AS98" s="1" t="s">
        <v>1293</v>
      </c>
      <c r="AT98" s="8" t="s">
        <v>3783</v>
      </c>
      <c r="AU98" s="1" t="s">
        <v>62</v>
      </c>
      <c r="AV98" s="1" t="s">
        <v>63</v>
      </c>
      <c r="AW98" s="1" t="s">
        <v>64</v>
      </c>
      <c r="AX98" s="13" t="s">
        <v>1294</v>
      </c>
      <c r="AY98" s="8" t="s">
        <v>3784</v>
      </c>
      <c r="AZ98" s="13" t="s">
        <v>1295</v>
      </c>
      <c r="BA98" s="15" t="s">
        <v>3785</v>
      </c>
    </row>
    <row r="99" spans="1:53" ht="211.2" x14ac:dyDescent="0.25">
      <c r="A99" s="1">
        <v>44063.874359444446</v>
      </c>
      <c r="B99" s="1" t="s">
        <v>38</v>
      </c>
      <c r="C99" s="1" t="s">
        <v>39</v>
      </c>
      <c r="D99" s="1">
        <v>3</v>
      </c>
      <c r="E99" s="1" t="s">
        <v>1296</v>
      </c>
      <c r="F99" s="8" t="s">
        <v>3246</v>
      </c>
      <c r="G99" s="1" t="s">
        <v>41</v>
      </c>
      <c r="H99" s="1" t="s">
        <v>1297</v>
      </c>
      <c r="I99" s="8" t="s">
        <v>3425</v>
      </c>
      <c r="M99" s="1" t="s">
        <v>101</v>
      </c>
      <c r="N99" s="1" t="s">
        <v>1298</v>
      </c>
      <c r="O99" s="8" t="s">
        <v>3244</v>
      </c>
      <c r="P99" s="1" t="s">
        <v>87</v>
      </c>
      <c r="Q99" s="1" t="s">
        <v>1299</v>
      </c>
      <c r="R99" s="8" t="s">
        <v>3286</v>
      </c>
      <c r="S99" s="1" t="s">
        <v>209</v>
      </c>
      <c r="T99" s="1" t="s">
        <v>48</v>
      </c>
      <c r="U99" s="1" t="s">
        <v>49</v>
      </c>
      <c r="V99" s="1">
        <v>4</v>
      </c>
      <c r="W99" s="1" t="s">
        <v>256</v>
      </c>
      <c r="X99" s="8"/>
      <c r="Y99" s="1" t="s">
        <v>974</v>
      </c>
      <c r="Z99" s="1" t="s">
        <v>73</v>
      </c>
      <c r="AA99" s="1" t="s">
        <v>53</v>
      </c>
      <c r="AB99" s="1" t="s">
        <v>1300</v>
      </c>
      <c r="AC99" s="8" t="s">
        <v>3246</v>
      </c>
      <c r="AD99" s="1" t="s">
        <v>1301</v>
      </c>
      <c r="AE99" s="8" t="s">
        <v>6054</v>
      </c>
      <c r="AF99" s="1" t="s">
        <v>1302</v>
      </c>
      <c r="AG99" s="8" t="s">
        <v>3636</v>
      </c>
      <c r="AH99" s="1">
        <v>2</v>
      </c>
      <c r="AI99" s="1" t="s">
        <v>1104</v>
      </c>
      <c r="AJ99" s="8" t="s">
        <v>3355</v>
      </c>
      <c r="AK99" s="1">
        <v>4</v>
      </c>
      <c r="AL99" s="1" t="s">
        <v>1303</v>
      </c>
      <c r="AM99" s="8" t="s">
        <v>3390</v>
      </c>
      <c r="AN99" s="1">
        <v>3</v>
      </c>
      <c r="AO99" s="1" t="s">
        <v>1304</v>
      </c>
      <c r="AP99" s="8" t="s">
        <v>3549</v>
      </c>
      <c r="AQ99" s="1">
        <v>3</v>
      </c>
      <c r="AR99" s="1" t="s">
        <v>60</v>
      </c>
      <c r="AS99" s="1" t="s">
        <v>1305</v>
      </c>
      <c r="AT99" s="8" t="s">
        <v>3292</v>
      </c>
      <c r="AU99" s="1" t="s">
        <v>62</v>
      </c>
      <c r="AV99" s="1" t="s">
        <v>63</v>
      </c>
      <c r="AW99" s="1" t="s">
        <v>64</v>
      </c>
      <c r="AZ99" s="1" t="s">
        <v>65</v>
      </c>
    </row>
    <row r="100" spans="1:53" ht="132" x14ac:dyDescent="0.25">
      <c r="A100" s="1">
        <v>44063.930036608799</v>
      </c>
      <c r="B100" s="1" t="s">
        <v>38</v>
      </c>
      <c r="C100" s="1" t="s">
        <v>47</v>
      </c>
      <c r="D100" s="1">
        <v>3</v>
      </c>
      <c r="E100" s="1" t="s">
        <v>1306</v>
      </c>
      <c r="F100" s="8" t="s">
        <v>3286</v>
      </c>
      <c r="G100" s="1" t="s">
        <v>41</v>
      </c>
      <c r="H100" s="1" t="s">
        <v>1307</v>
      </c>
      <c r="I100" s="8" t="s">
        <v>3523</v>
      </c>
      <c r="M100" s="1" t="s">
        <v>43</v>
      </c>
      <c r="N100" s="1" t="s">
        <v>1308</v>
      </c>
      <c r="O100" s="8" t="s">
        <v>3639</v>
      </c>
      <c r="P100" s="1" t="s">
        <v>45</v>
      </c>
      <c r="Q100" s="1" t="s">
        <v>1309</v>
      </c>
      <c r="R100" s="8" t="s">
        <v>3425</v>
      </c>
      <c r="S100" s="1" t="s">
        <v>47</v>
      </c>
      <c r="T100" s="1" t="s">
        <v>49</v>
      </c>
      <c r="U100" s="1" t="s">
        <v>70</v>
      </c>
      <c r="V100" s="1">
        <v>4</v>
      </c>
      <c r="W100" s="1" t="s">
        <v>1310</v>
      </c>
      <c r="X100" s="8"/>
      <c r="Y100" s="1" t="s">
        <v>72</v>
      </c>
      <c r="Z100" s="1" t="s">
        <v>52</v>
      </c>
      <c r="AA100" s="1" t="s">
        <v>53</v>
      </c>
      <c r="AB100" s="1" t="s">
        <v>1311</v>
      </c>
      <c r="AC100" s="8" t="s">
        <v>3239</v>
      </c>
      <c r="AD100" s="1" t="s">
        <v>514</v>
      </c>
      <c r="AE100" s="8" t="s">
        <v>3241</v>
      </c>
      <c r="AF100" s="1" t="s">
        <v>1312</v>
      </c>
      <c r="AG100" s="8" t="s">
        <v>3292</v>
      </c>
      <c r="AH100" s="1">
        <v>3</v>
      </c>
      <c r="AI100" s="1" t="s">
        <v>1313</v>
      </c>
      <c r="AJ100" s="8" t="s">
        <v>3346</v>
      </c>
      <c r="AK100" s="1">
        <v>4</v>
      </c>
      <c r="AL100" s="1" t="s">
        <v>1314</v>
      </c>
      <c r="AM100" s="8" t="s">
        <v>3247</v>
      </c>
      <c r="AN100" s="1">
        <v>4</v>
      </c>
      <c r="AO100" s="1" t="s">
        <v>1313</v>
      </c>
      <c r="AP100" s="8" t="s">
        <v>3346</v>
      </c>
      <c r="AQ100" s="1">
        <v>4</v>
      </c>
      <c r="AR100" s="1" t="s">
        <v>60</v>
      </c>
      <c r="AS100" s="1" t="s">
        <v>1315</v>
      </c>
      <c r="AT100" s="8" t="s">
        <v>3302</v>
      </c>
      <c r="AU100" s="1" t="s">
        <v>406</v>
      </c>
      <c r="AV100" s="1" t="s">
        <v>1316</v>
      </c>
      <c r="AW100" s="1" t="s">
        <v>64</v>
      </c>
      <c r="AZ100" s="1" t="s">
        <v>65</v>
      </c>
    </row>
    <row r="101" spans="1:53" ht="132" x14ac:dyDescent="0.25">
      <c r="A101" s="1">
        <v>44063.93047305556</v>
      </c>
      <c r="B101" s="1" t="s">
        <v>38</v>
      </c>
      <c r="C101" s="1" t="s">
        <v>39</v>
      </c>
      <c r="D101" s="1">
        <v>3</v>
      </c>
      <c r="E101" s="1" t="s">
        <v>1317</v>
      </c>
      <c r="F101" s="8" t="s">
        <v>3285</v>
      </c>
      <c r="G101" s="1" t="s">
        <v>41</v>
      </c>
      <c r="H101" s="1" t="s">
        <v>1318</v>
      </c>
      <c r="I101" s="8" t="s">
        <v>3786</v>
      </c>
      <c r="M101" s="1" t="s">
        <v>43</v>
      </c>
      <c r="N101" s="1" t="s">
        <v>1319</v>
      </c>
      <c r="O101" s="8" t="s">
        <v>3244</v>
      </c>
      <c r="P101" s="1" t="s">
        <v>45</v>
      </c>
      <c r="Q101" s="1" t="s">
        <v>1320</v>
      </c>
      <c r="R101" s="8" t="s">
        <v>3286</v>
      </c>
      <c r="S101" s="1" t="s">
        <v>39</v>
      </c>
      <c r="T101" s="1" t="s">
        <v>49</v>
      </c>
      <c r="U101" s="1" t="s">
        <v>70</v>
      </c>
      <c r="V101" s="1">
        <v>4</v>
      </c>
      <c r="W101" s="1" t="s">
        <v>50</v>
      </c>
      <c r="X101" s="8"/>
      <c r="Y101" s="1" t="s">
        <v>72</v>
      </c>
      <c r="Z101" s="1" t="s">
        <v>91</v>
      </c>
      <c r="AA101" s="1" t="s">
        <v>53</v>
      </c>
      <c r="AB101" s="1" t="s">
        <v>1321</v>
      </c>
      <c r="AC101" s="8" t="s">
        <v>3723</v>
      </c>
      <c r="AD101" s="1" t="s">
        <v>1322</v>
      </c>
      <c r="AE101" s="8" t="s">
        <v>3353</v>
      </c>
      <c r="AF101" s="1" t="s">
        <v>1323</v>
      </c>
      <c r="AG101" s="8" t="s">
        <v>3635</v>
      </c>
      <c r="AH101" s="1">
        <v>2</v>
      </c>
      <c r="AI101" s="1" t="s">
        <v>1324</v>
      </c>
      <c r="AJ101" s="8" t="s">
        <v>3556</v>
      </c>
      <c r="AK101" s="1">
        <v>3</v>
      </c>
      <c r="AL101" s="1" t="s">
        <v>1325</v>
      </c>
      <c r="AM101" s="8" t="s">
        <v>3787</v>
      </c>
      <c r="AN101" s="1">
        <v>4</v>
      </c>
      <c r="AO101" s="1" t="s">
        <v>1326</v>
      </c>
      <c r="AP101" s="8" t="s">
        <v>3556</v>
      </c>
      <c r="AQ101" s="1">
        <v>4</v>
      </c>
      <c r="AR101" s="1" t="s">
        <v>80</v>
      </c>
      <c r="AS101" s="1" t="s">
        <v>1327</v>
      </c>
      <c r="AT101" s="8" t="s">
        <v>3788</v>
      </c>
      <c r="AU101" s="1" t="s">
        <v>112</v>
      </c>
      <c r="AV101" s="1" t="s">
        <v>160</v>
      </c>
      <c r="AW101" s="1" t="s">
        <v>1328</v>
      </c>
      <c r="AX101" s="1" t="s">
        <v>1329</v>
      </c>
      <c r="AY101" s="8"/>
      <c r="AZ101" s="1" t="s">
        <v>65</v>
      </c>
    </row>
    <row r="102" spans="1:53" ht="198" x14ac:dyDescent="0.25">
      <c r="A102" s="1">
        <v>44064.067759502315</v>
      </c>
      <c r="B102" s="1" t="s">
        <v>38</v>
      </c>
      <c r="C102" s="1" t="s">
        <v>143</v>
      </c>
      <c r="D102" s="1">
        <v>4</v>
      </c>
      <c r="E102" s="1" t="s">
        <v>1330</v>
      </c>
      <c r="F102" s="8" t="s">
        <v>3789</v>
      </c>
      <c r="G102" s="1" t="s">
        <v>117</v>
      </c>
      <c r="H102" s="1" t="s">
        <v>1331</v>
      </c>
      <c r="I102" s="8" t="s">
        <v>3372</v>
      </c>
      <c r="J102" s="1" t="s">
        <v>146</v>
      </c>
      <c r="K102" s="1" t="s">
        <v>1332</v>
      </c>
      <c r="L102" s="8" t="s">
        <v>3790</v>
      </c>
      <c r="M102" s="1" t="s">
        <v>43</v>
      </c>
      <c r="N102" s="1" t="s">
        <v>1333</v>
      </c>
      <c r="O102" s="8" t="s">
        <v>3567</v>
      </c>
      <c r="P102" s="1" t="s">
        <v>87</v>
      </c>
      <c r="Q102" s="1" t="s">
        <v>1334</v>
      </c>
      <c r="R102" s="8" t="s">
        <v>3791</v>
      </c>
      <c r="S102" s="1" t="s">
        <v>89</v>
      </c>
      <c r="T102" s="1" t="s">
        <v>48</v>
      </c>
      <c r="U102" s="1" t="s">
        <v>49</v>
      </c>
      <c r="V102" s="1">
        <v>3</v>
      </c>
      <c r="W102" s="1" t="s">
        <v>123</v>
      </c>
      <c r="X102" s="8"/>
      <c r="Y102" s="1" t="s">
        <v>1335</v>
      </c>
      <c r="Z102" s="1" t="s">
        <v>52</v>
      </c>
      <c r="AA102" s="1" t="s">
        <v>53</v>
      </c>
      <c r="AB102" s="1" t="s">
        <v>1336</v>
      </c>
      <c r="AC102" s="8" t="s">
        <v>3792</v>
      </c>
      <c r="AD102" s="1" t="s">
        <v>1337</v>
      </c>
      <c r="AE102" s="8" t="s">
        <v>3793</v>
      </c>
      <c r="AF102" s="1" t="s">
        <v>1338</v>
      </c>
      <c r="AG102" s="8" t="s">
        <v>3794</v>
      </c>
      <c r="AH102" s="1">
        <v>3</v>
      </c>
      <c r="AI102" s="1" t="s">
        <v>1339</v>
      </c>
      <c r="AJ102" s="8" t="s">
        <v>3795</v>
      </c>
      <c r="AK102" s="1">
        <v>3</v>
      </c>
      <c r="AL102" s="1" t="s">
        <v>1340</v>
      </c>
      <c r="AM102" s="8" t="s">
        <v>3423</v>
      </c>
      <c r="AN102" s="1">
        <v>4</v>
      </c>
      <c r="AO102" s="1" t="s">
        <v>1341</v>
      </c>
      <c r="AP102" s="8" t="s">
        <v>3648</v>
      </c>
      <c r="AQ102" s="1">
        <v>4</v>
      </c>
      <c r="AR102" s="1" t="s">
        <v>60</v>
      </c>
      <c r="AS102" s="1" t="s">
        <v>1342</v>
      </c>
      <c r="AT102" s="8" t="s">
        <v>3423</v>
      </c>
      <c r="AU102" s="1" t="s">
        <v>112</v>
      </c>
      <c r="AV102" s="1" t="s">
        <v>1343</v>
      </c>
      <c r="AW102" s="1" t="s">
        <v>64</v>
      </c>
      <c r="AZ102" s="1" t="s">
        <v>65</v>
      </c>
    </row>
    <row r="103" spans="1:53" ht="211.2" x14ac:dyDescent="0.25">
      <c r="A103" s="1">
        <v>44064.143176122685</v>
      </c>
      <c r="B103" s="1" t="s">
        <v>38</v>
      </c>
      <c r="C103" s="1" t="s">
        <v>209</v>
      </c>
      <c r="D103" s="1">
        <v>2</v>
      </c>
      <c r="E103" s="1" t="s">
        <v>1344</v>
      </c>
      <c r="F103" s="8" t="s">
        <v>3796</v>
      </c>
      <c r="G103" s="1" t="s">
        <v>41</v>
      </c>
      <c r="H103" s="1" t="s">
        <v>1345</v>
      </c>
      <c r="I103" s="8" t="s">
        <v>3797</v>
      </c>
      <c r="M103" s="1" t="s">
        <v>43</v>
      </c>
      <c r="N103" s="1" t="s">
        <v>1346</v>
      </c>
      <c r="O103" s="8" t="s">
        <v>3244</v>
      </c>
      <c r="P103" s="1" t="s">
        <v>45</v>
      </c>
      <c r="Q103" s="1" t="s">
        <v>1347</v>
      </c>
      <c r="R103" s="8" t="s">
        <v>2745</v>
      </c>
      <c r="S103" s="1" t="s">
        <v>47</v>
      </c>
      <c r="T103" s="1" t="s">
        <v>48</v>
      </c>
      <c r="U103" s="1" t="s">
        <v>49</v>
      </c>
      <c r="V103" s="1">
        <v>3</v>
      </c>
      <c r="W103" s="1" t="s">
        <v>1348</v>
      </c>
      <c r="X103" s="8" t="s">
        <v>3463</v>
      </c>
      <c r="Y103" s="1" t="s">
        <v>1349</v>
      </c>
      <c r="Z103" s="1" t="s">
        <v>52</v>
      </c>
      <c r="AA103" s="1" t="s">
        <v>53</v>
      </c>
      <c r="AB103" s="1" t="s">
        <v>1350</v>
      </c>
      <c r="AC103" s="8" t="s">
        <v>3329</v>
      </c>
      <c r="AD103" s="1" t="s">
        <v>1351</v>
      </c>
      <c r="AE103" s="8" t="s">
        <v>3425</v>
      </c>
      <c r="AF103" s="1" t="s">
        <v>1352</v>
      </c>
      <c r="AG103" s="8" t="s">
        <v>3474</v>
      </c>
      <c r="AH103" s="1">
        <v>3</v>
      </c>
      <c r="AI103" s="1" t="s">
        <v>1353</v>
      </c>
      <c r="AJ103" s="8" t="s">
        <v>3352</v>
      </c>
      <c r="AK103" s="1">
        <v>4</v>
      </c>
      <c r="AL103" s="1" t="s">
        <v>1354</v>
      </c>
      <c r="AM103" s="8" t="s">
        <v>3423</v>
      </c>
      <c r="AN103" s="1">
        <v>4</v>
      </c>
      <c r="AO103" s="1" t="s">
        <v>1355</v>
      </c>
      <c r="AP103" s="8" t="s">
        <v>3414</v>
      </c>
      <c r="AQ103" s="1">
        <v>4</v>
      </c>
      <c r="AR103" s="1" t="s">
        <v>60</v>
      </c>
      <c r="AS103" s="1" t="s">
        <v>1356</v>
      </c>
      <c r="AT103" s="8" t="s">
        <v>3798</v>
      </c>
      <c r="AU103" s="1" t="s">
        <v>406</v>
      </c>
      <c r="AV103" s="1" t="s">
        <v>160</v>
      </c>
      <c r="AW103" s="1" t="s">
        <v>64</v>
      </c>
      <c r="AX103" s="1" t="s">
        <v>1357</v>
      </c>
      <c r="AY103" s="8"/>
      <c r="AZ103" s="1" t="s">
        <v>65</v>
      </c>
    </row>
    <row r="104" spans="1:53" ht="92.4" x14ac:dyDescent="0.25">
      <c r="A104" s="1">
        <v>44064.189229479161</v>
      </c>
      <c r="B104" s="1" t="s">
        <v>38</v>
      </c>
      <c r="C104" s="1" t="s">
        <v>39</v>
      </c>
      <c r="D104" s="1">
        <v>1</v>
      </c>
      <c r="E104" s="1" t="s">
        <v>1358</v>
      </c>
      <c r="F104" s="8" t="s">
        <v>3799</v>
      </c>
      <c r="G104" s="1" t="s">
        <v>117</v>
      </c>
      <c r="H104" s="1" t="s">
        <v>1143</v>
      </c>
      <c r="I104" s="8" t="s">
        <v>3320</v>
      </c>
      <c r="J104" s="1" t="s">
        <v>119</v>
      </c>
      <c r="K104" s="1" t="s">
        <v>1359</v>
      </c>
      <c r="L104" s="8" t="s">
        <v>3800</v>
      </c>
      <c r="M104" s="1" t="s">
        <v>101</v>
      </c>
      <c r="N104" s="1" t="s">
        <v>1360</v>
      </c>
      <c r="O104" s="8" t="s">
        <v>3287</v>
      </c>
      <c r="P104" s="1" t="s">
        <v>45</v>
      </c>
      <c r="Q104" s="1" t="s">
        <v>1361</v>
      </c>
      <c r="R104" s="8" t="s">
        <v>3286</v>
      </c>
      <c r="S104" s="1" t="s">
        <v>39</v>
      </c>
      <c r="T104" s="1" t="s">
        <v>49</v>
      </c>
      <c r="U104" s="1" t="s">
        <v>49</v>
      </c>
      <c r="V104" s="1">
        <v>1</v>
      </c>
      <c r="W104" s="1" t="s">
        <v>1362</v>
      </c>
      <c r="X104" s="8" t="s">
        <v>3352</v>
      </c>
      <c r="Y104" s="1" t="s">
        <v>72</v>
      </c>
      <c r="Z104" s="1" t="s">
        <v>52</v>
      </c>
      <c r="AA104" s="1" t="s">
        <v>53</v>
      </c>
      <c r="AB104" s="1" t="s">
        <v>1363</v>
      </c>
      <c r="AC104" s="8" t="s">
        <v>3329</v>
      </c>
      <c r="AD104" s="1" t="s">
        <v>1364</v>
      </c>
      <c r="AE104" s="8" t="s">
        <v>6054</v>
      </c>
      <c r="AF104" s="1" t="s">
        <v>1365</v>
      </c>
      <c r="AG104" s="8" t="s">
        <v>3426</v>
      </c>
      <c r="AH104" s="1">
        <v>2</v>
      </c>
      <c r="AI104" s="1" t="s">
        <v>1104</v>
      </c>
      <c r="AJ104" s="8" t="s">
        <v>3355</v>
      </c>
      <c r="AK104" s="1">
        <v>4</v>
      </c>
      <c r="AL104" s="1" t="s">
        <v>1366</v>
      </c>
      <c r="AM104" s="8" t="s">
        <v>3423</v>
      </c>
      <c r="AN104" s="1">
        <v>4</v>
      </c>
      <c r="AO104" s="1" t="s">
        <v>1367</v>
      </c>
      <c r="AP104" s="8" t="s">
        <v>3302</v>
      </c>
      <c r="AQ104" s="1">
        <v>4</v>
      </c>
      <c r="AR104" s="1" t="s">
        <v>60</v>
      </c>
      <c r="AS104" s="1" t="s">
        <v>1368</v>
      </c>
      <c r="AT104" s="8" t="s">
        <v>3801</v>
      </c>
      <c r="AU104" s="1" t="s">
        <v>112</v>
      </c>
      <c r="AV104" s="1" t="s">
        <v>63</v>
      </c>
      <c r="AW104" s="1" t="s">
        <v>64</v>
      </c>
      <c r="AZ104" s="1" t="s">
        <v>65</v>
      </c>
    </row>
    <row r="105" spans="1:53" ht="369.6" x14ac:dyDescent="0.25">
      <c r="A105" s="1">
        <v>44064.23001003472</v>
      </c>
      <c r="B105" s="1" t="s">
        <v>38</v>
      </c>
      <c r="C105" s="1" t="s">
        <v>47</v>
      </c>
      <c r="D105" s="1">
        <v>5</v>
      </c>
      <c r="E105" s="13" t="s">
        <v>1369</v>
      </c>
      <c r="F105" s="8" t="s">
        <v>3802</v>
      </c>
      <c r="G105" s="1" t="s">
        <v>117</v>
      </c>
      <c r="H105" s="1" t="s">
        <v>1370</v>
      </c>
      <c r="I105" s="8" t="s">
        <v>3286</v>
      </c>
      <c r="J105" s="1" t="s">
        <v>146</v>
      </c>
      <c r="K105" s="1" t="s">
        <v>1371</v>
      </c>
      <c r="L105" s="8" t="s">
        <v>3313</v>
      </c>
      <c r="M105" s="1" t="s">
        <v>43</v>
      </c>
      <c r="N105" s="1" t="s">
        <v>1372</v>
      </c>
      <c r="O105" s="8" t="s">
        <v>3803</v>
      </c>
      <c r="P105" s="1" t="s">
        <v>87</v>
      </c>
      <c r="Q105" s="1" t="s">
        <v>1373</v>
      </c>
      <c r="R105" s="8" t="s">
        <v>3286</v>
      </c>
      <c r="S105" s="1" t="s">
        <v>89</v>
      </c>
      <c r="T105" s="1" t="s">
        <v>48</v>
      </c>
      <c r="U105" s="1" t="s">
        <v>49</v>
      </c>
      <c r="V105" s="1">
        <v>3</v>
      </c>
      <c r="W105" s="1" t="s">
        <v>1374</v>
      </c>
      <c r="X105" s="8" t="s">
        <v>3804</v>
      </c>
      <c r="Y105" s="1" t="s">
        <v>324</v>
      </c>
      <c r="Z105" s="1" t="s">
        <v>52</v>
      </c>
      <c r="AA105" s="1" t="s">
        <v>152</v>
      </c>
      <c r="AB105" s="1" t="s">
        <v>1375</v>
      </c>
      <c r="AC105" s="8" t="s">
        <v>3805</v>
      </c>
      <c r="AD105" s="1" t="s">
        <v>1376</v>
      </c>
      <c r="AE105" s="8" t="s">
        <v>6060</v>
      </c>
      <c r="AF105" s="1" t="s">
        <v>1377</v>
      </c>
      <c r="AG105" s="8" t="s">
        <v>3240</v>
      </c>
      <c r="AH105" s="1">
        <v>4</v>
      </c>
      <c r="AI105" s="1" t="s">
        <v>1378</v>
      </c>
      <c r="AJ105" s="8" t="s">
        <v>3624</v>
      </c>
      <c r="AK105" s="1">
        <v>3</v>
      </c>
      <c r="AL105" s="1" t="s">
        <v>1379</v>
      </c>
      <c r="AM105" s="8" t="s">
        <v>3806</v>
      </c>
      <c r="AN105" s="1">
        <v>3</v>
      </c>
      <c r="AO105" s="1" t="s">
        <v>1380</v>
      </c>
      <c r="AP105" s="8" t="s">
        <v>3302</v>
      </c>
      <c r="AQ105" s="1">
        <v>3</v>
      </c>
      <c r="AR105" s="1" t="s">
        <v>191</v>
      </c>
      <c r="AS105" s="1" t="s">
        <v>1381</v>
      </c>
      <c r="AT105" s="8" t="s">
        <v>3807</v>
      </c>
      <c r="AU105" s="1" t="s">
        <v>112</v>
      </c>
      <c r="AV105" s="1" t="s">
        <v>160</v>
      </c>
      <c r="AW105" s="1" t="s">
        <v>1382</v>
      </c>
      <c r="AX105" s="13" t="s">
        <v>1383</v>
      </c>
      <c r="AY105" s="8" t="s">
        <v>3463</v>
      </c>
      <c r="AZ105" s="1" t="s">
        <v>65</v>
      </c>
    </row>
    <row r="106" spans="1:53" ht="250.8" x14ac:dyDescent="0.25">
      <c r="A106" s="1">
        <v>44064.451037326391</v>
      </c>
      <c r="B106" s="1" t="s">
        <v>38</v>
      </c>
      <c r="C106" s="1" t="s">
        <v>39</v>
      </c>
      <c r="D106" s="1">
        <v>1</v>
      </c>
      <c r="E106" s="1" t="s">
        <v>1384</v>
      </c>
      <c r="F106" s="8" t="s">
        <v>3286</v>
      </c>
      <c r="G106" s="1" t="s">
        <v>41</v>
      </c>
      <c r="H106" s="1" t="s">
        <v>1385</v>
      </c>
      <c r="I106" s="8" t="s">
        <v>3259</v>
      </c>
      <c r="M106" s="1" t="s">
        <v>43</v>
      </c>
      <c r="N106" s="1" t="s">
        <v>1386</v>
      </c>
      <c r="O106" s="8" t="s">
        <v>3244</v>
      </c>
      <c r="P106" s="1" t="s">
        <v>45</v>
      </c>
      <c r="Q106" s="1" t="s">
        <v>1387</v>
      </c>
      <c r="R106" s="8" t="s">
        <v>3286</v>
      </c>
      <c r="S106" s="1" t="s">
        <v>47</v>
      </c>
      <c r="T106" s="1" t="s">
        <v>48</v>
      </c>
      <c r="U106" s="1" t="s">
        <v>49</v>
      </c>
      <c r="V106" s="1">
        <v>2</v>
      </c>
      <c r="W106" s="1" t="s">
        <v>298</v>
      </c>
      <c r="X106" s="8"/>
      <c r="Y106" s="1" t="s">
        <v>51</v>
      </c>
      <c r="Z106" s="1" t="s">
        <v>52</v>
      </c>
      <c r="AA106" s="1" t="s">
        <v>53</v>
      </c>
      <c r="AB106" s="1" t="s">
        <v>1388</v>
      </c>
      <c r="AC106" s="8" t="s">
        <v>3425</v>
      </c>
      <c r="AD106" s="1" t="s">
        <v>1389</v>
      </c>
      <c r="AE106" s="8" t="s">
        <v>3425</v>
      </c>
      <c r="AF106" s="1" t="s">
        <v>1390</v>
      </c>
      <c r="AG106" s="8" t="s">
        <v>4130</v>
      </c>
      <c r="AH106" s="1" t="s">
        <v>3356</v>
      </c>
      <c r="AI106" s="1" t="s">
        <v>1391</v>
      </c>
      <c r="AJ106" s="8" t="s">
        <v>3302</v>
      </c>
      <c r="AK106" s="1">
        <v>5</v>
      </c>
      <c r="AL106" s="1" t="s">
        <v>1057</v>
      </c>
      <c r="AM106" s="8" t="s">
        <v>3906</v>
      </c>
      <c r="AN106" s="1" t="s">
        <v>3508</v>
      </c>
      <c r="AO106" s="1" t="s">
        <v>808</v>
      </c>
      <c r="AP106" s="8" t="s">
        <v>4131</v>
      </c>
      <c r="AQ106" s="1">
        <v>4</v>
      </c>
      <c r="AR106" s="1" t="s">
        <v>60</v>
      </c>
      <c r="AS106" s="1" t="s">
        <v>1392</v>
      </c>
      <c r="AT106" s="8" t="s">
        <v>4132</v>
      </c>
      <c r="AU106" s="1" t="s">
        <v>62</v>
      </c>
      <c r="AV106" s="1" t="s">
        <v>63</v>
      </c>
      <c r="AW106" s="1" t="s">
        <v>64</v>
      </c>
      <c r="AX106" s="1" t="s">
        <v>1393</v>
      </c>
      <c r="AY106" s="8"/>
      <c r="AZ106" s="1" t="s">
        <v>65</v>
      </c>
    </row>
    <row r="107" spans="1:53" ht="224.4" x14ac:dyDescent="0.25">
      <c r="A107" s="1">
        <v>44064.451774305555</v>
      </c>
      <c r="B107" s="1" t="s">
        <v>38</v>
      </c>
      <c r="C107" s="1" t="s">
        <v>39</v>
      </c>
      <c r="D107" s="1">
        <v>2</v>
      </c>
      <c r="E107" s="1" t="s">
        <v>1394</v>
      </c>
      <c r="F107" s="8" t="s">
        <v>3836</v>
      </c>
      <c r="G107" s="1" t="s">
        <v>41</v>
      </c>
      <c r="H107" s="1" t="s">
        <v>1395</v>
      </c>
      <c r="I107" s="8" t="s">
        <v>3983</v>
      </c>
      <c r="M107" s="1" t="s">
        <v>43</v>
      </c>
      <c r="N107" s="1" t="s">
        <v>1396</v>
      </c>
      <c r="O107" s="8" t="s">
        <v>3287</v>
      </c>
      <c r="P107" s="1" t="s">
        <v>45</v>
      </c>
      <c r="Q107" s="1" t="s">
        <v>1397</v>
      </c>
      <c r="R107" s="8" t="s">
        <v>3286</v>
      </c>
      <c r="S107" s="1" t="s">
        <v>89</v>
      </c>
      <c r="T107" s="1" t="s">
        <v>48</v>
      </c>
      <c r="U107" s="1" t="s">
        <v>49</v>
      </c>
      <c r="V107" s="1">
        <v>2</v>
      </c>
      <c r="W107" s="1" t="s">
        <v>123</v>
      </c>
      <c r="X107" s="8"/>
      <c r="Y107" s="1" t="s">
        <v>151</v>
      </c>
      <c r="Z107" s="1" t="s">
        <v>73</v>
      </c>
      <c r="AA107" s="1" t="s">
        <v>53</v>
      </c>
      <c r="AB107" s="1" t="s">
        <v>1398</v>
      </c>
      <c r="AC107" s="8" t="s">
        <v>3809</v>
      </c>
      <c r="AD107" s="1" t="s">
        <v>1399</v>
      </c>
      <c r="AE107" s="8" t="s">
        <v>6061</v>
      </c>
      <c r="AF107" s="1" t="s">
        <v>1400</v>
      </c>
      <c r="AG107" s="8" t="s">
        <v>3612</v>
      </c>
      <c r="AH107" s="1">
        <v>3</v>
      </c>
      <c r="AI107" s="1" t="s">
        <v>1401</v>
      </c>
      <c r="AJ107" s="8" t="s">
        <v>3811</v>
      </c>
      <c r="AK107" s="1">
        <v>4</v>
      </c>
      <c r="AL107" s="1" t="s">
        <v>1402</v>
      </c>
      <c r="AM107" s="8" t="s">
        <v>3787</v>
      </c>
      <c r="AN107" s="1">
        <v>4</v>
      </c>
      <c r="AO107" s="1" t="s">
        <v>1403</v>
      </c>
      <c r="AP107" s="8" t="s">
        <v>3812</v>
      </c>
      <c r="AQ107" s="1">
        <v>4</v>
      </c>
      <c r="AR107" s="1" t="s">
        <v>80</v>
      </c>
      <c r="AS107" s="1" t="s">
        <v>1404</v>
      </c>
      <c r="AT107" s="8" t="s">
        <v>3813</v>
      </c>
      <c r="AU107" s="1" t="s">
        <v>112</v>
      </c>
      <c r="AV107" s="1" t="s">
        <v>1405</v>
      </c>
      <c r="AW107" s="1" t="s">
        <v>64</v>
      </c>
      <c r="AZ107" s="1" t="s">
        <v>65</v>
      </c>
    </row>
    <row r="108" spans="1:53" ht="158.4" x14ac:dyDescent="0.25">
      <c r="A108" s="1">
        <v>44064.452348171297</v>
      </c>
      <c r="B108" s="1" t="s">
        <v>38</v>
      </c>
      <c r="C108" s="1" t="s">
        <v>39</v>
      </c>
      <c r="D108" s="1">
        <v>3</v>
      </c>
      <c r="E108" s="1" t="s">
        <v>1406</v>
      </c>
      <c r="F108" s="8" t="s">
        <v>3761</v>
      </c>
      <c r="G108" s="1" t="s">
        <v>41</v>
      </c>
      <c r="H108" s="1" t="s">
        <v>1407</v>
      </c>
      <c r="I108" s="8" t="s">
        <v>3663</v>
      </c>
      <c r="M108" s="1" t="s">
        <v>43</v>
      </c>
      <c r="N108" s="1" t="s">
        <v>1408</v>
      </c>
      <c r="O108" s="8" t="s">
        <v>3244</v>
      </c>
      <c r="P108" s="1" t="s">
        <v>45</v>
      </c>
      <c r="Q108" s="1" t="s">
        <v>1409</v>
      </c>
      <c r="R108" s="8" t="s">
        <v>3286</v>
      </c>
      <c r="S108" s="1" t="s">
        <v>47</v>
      </c>
      <c r="T108" s="1" t="s">
        <v>48</v>
      </c>
      <c r="U108" s="1" t="s">
        <v>49</v>
      </c>
      <c r="V108" s="1">
        <v>3</v>
      </c>
      <c r="W108" s="1" t="s">
        <v>1410</v>
      </c>
      <c r="X108" s="8" t="s">
        <v>3463</v>
      </c>
      <c r="Y108" s="1" t="s">
        <v>72</v>
      </c>
      <c r="Z108" s="1" t="s">
        <v>52</v>
      </c>
      <c r="AA108" s="1" t="s">
        <v>53</v>
      </c>
      <c r="AB108" s="1" t="s">
        <v>1411</v>
      </c>
      <c r="AC108" s="8" t="s">
        <v>4085</v>
      </c>
      <c r="AD108" s="1" t="s">
        <v>1412</v>
      </c>
      <c r="AE108" s="8" t="s">
        <v>6055</v>
      </c>
      <c r="AF108" s="1" t="s">
        <v>1413</v>
      </c>
      <c r="AG108" s="8" t="s">
        <v>3814</v>
      </c>
      <c r="AH108" s="1">
        <v>3</v>
      </c>
      <c r="AI108" s="13" t="s">
        <v>1414</v>
      </c>
      <c r="AJ108" s="8" t="s">
        <v>3815</v>
      </c>
      <c r="AK108" s="1">
        <v>3</v>
      </c>
      <c r="AL108" s="1" t="s">
        <v>1415</v>
      </c>
      <c r="AM108" s="8" t="s">
        <v>3815</v>
      </c>
      <c r="AN108" s="1">
        <v>3</v>
      </c>
      <c r="AO108" s="1" t="s">
        <v>1416</v>
      </c>
      <c r="AP108" s="8" t="s">
        <v>3815</v>
      </c>
      <c r="AQ108" s="1">
        <v>3</v>
      </c>
      <c r="AR108" s="1" t="s">
        <v>140</v>
      </c>
      <c r="AS108" s="1" t="s">
        <v>1417</v>
      </c>
      <c r="AT108" s="8" t="s">
        <v>3816</v>
      </c>
      <c r="AU108" s="1" t="s">
        <v>62</v>
      </c>
      <c r="AV108" s="1" t="s">
        <v>207</v>
      </c>
      <c r="AW108" s="1" t="s">
        <v>1418</v>
      </c>
      <c r="AX108" s="1" t="s">
        <v>1419</v>
      </c>
      <c r="AY108" s="8"/>
      <c r="AZ108" s="1" t="s">
        <v>65</v>
      </c>
    </row>
    <row r="109" spans="1:53" ht="132" x14ac:dyDescent="0.25">
      <c r="A109" s="1">
        <v>44064.481740567135</v>
      </c>
      <c r="B109" s="1" t="s">
        <v>38</v>
      </c>
      <c r="C109" s="1" t="s">
        <v>39</v>
      </c>
      <c r="D109" s="1">
        <v>2</v>
      </c>
      <c r="E109" s="1" t="s">
        <v>1420</v>
      </c>
      <c r="F109" s="8" t="s">
        <v>3425</v>
      </c>
      <c r="G109" s="1" t="s">
        <v>41</v>
      </c>
      <c r="H109" s="1" t="s">
        <v>1421</v>
      </c>
      <c r="I109" s="8" t="s">
        <v>3425</v>
      </c>
      <c r="M109" s="1" t="s">
        <v>43</v>
      </c>
      <c r="N109" s="1" t="s">
        <v>1422</v>
      </c>
      <c r="O109" s="8" t="s">
        <v>3373</v>
      </c>
      <c r="P109" s="1" t="s">
        <v>45</v>
      </c>
      <c r="Q109" s="1" t="s">
        <v>1423</v>
      </c>
      <c r="R109" s="8" t="s">
        <v>3286</v>
      </c>
      <c r="S109" s="1" t="s">
        <v>47</v>
      </c>
      <c r="T109" s="1" t="s">
        <v>48</v>
      </c>
      <c r="U109" s="1" t="s">
        <v>49</v>
      </c>
      <c r="V109" s="1">
        <v>4</v>
      </c>
      <c r="W109" s="1" t="s">
        <v>1310</v>
      </c>
      <c r="X109" s="8"/>
      <c r="Y109" s="1" t="s">
        <v>72</v>
      </c>
      <c r="Z109" s="1" t="s">
        <v>52</v>
      </c>
      <c r="AA109" s="1" t="s">
        <v>152</v>
      </c>
      <c r="AB109" s="1" t="s">
        <v>1424</v>
      </c>
      <c r="AC109" s="8" t="s">
        <v>3817</v>
      </c>
      <c r="AD109" s="1" t="s">
        <v>1425</v>
      </c>
      <c r="AE109" s="8" t="s">
        <v>3273</v>
      </c>
      <c r="AF109" s="1" t="s">
        <v>1426</v>
      </c>
      <c r="AG109" s="8" t="s">
        <v>3818</v>
      </c>
      <c r="AH109" s="1">
        <v>2</v>
      </c>
      <c r="AI109" s="1" t="s">
        <v>1427</v>
      </c>
      <c r="AJ109" s="8" t="s">
        <v>3819</v>
      </c>
      <c r="AK109" s="1">
        <v>4</v>
      </c>
      <c r="AL109" s="1" t="s">
        <v>1428</v>
      </c>
      <c r="AM109" s="8" t="s">
        <v>3820</v>
      </c>
      <c r="AN109" s="1">
        <v>3</v>
      </c>
      <c r="AO109" s="1" t="s">
        <v>1429</v>
      </c>
      <c r="AP109" s="8" t="s">
        <v>3355</v>
      </c>
      <c r="AQ109" s="1">
        <v>5</v>
      </c>
      <c r="AR109" s="1" t="s">
        <v>80</v>
      </c>
      <c r="AS109" s="1" t="s">
        <v>1430</v>
      </c>
      <c r="AT109" s="8" t="s">
        <v>3450</v>
      </c>
      <c r="AU109" s="1" t="s">
        <v>62</v>
      </c>
      <c r="AV109" s="1" t="s">
        <v>1431</v>
      </c>
      <c r="AW109" s="1" t="s">
        <v>64</v>
      </c>
      <c r="AZ109" s="1" t="s">
        <v>65</v>
      </c>
    </row>
    <row r="110" spans="1:53" ht="145.19999999999999" x14ac:dyDescent="0.25">
      <c r="A110" s="1">
        <v>44064.493372013894</v>
      </c>
      <c r="B110" s="1" t="s">
        <v>38</v>
      </c>
      <c r="C110" s="1" t="s">
        <v>209</v>
      </c>
      <c r="D110" s="1">
        <v>3</v>
      </c>
      <c r="E110" s="1" t="s">
        <v>1432</v>
      </c>
      <c r="F110" s="8" t="s">
        <v>3472</v>
      </c>
      <c r="G110" s="1" t="s">
        <v>41</v>
      </c>
      <c r="H110" s="1" t="s">
        <v>1433</v>
      </c>
      <c r="I110" s="8" t="s">
        <v>3472</v>
      </c>
      <c r="M110" s="1" t="s">
        <v>43</v>
      </c>
      <c r="N110" s="1" t="s">
        <v>1434</v>
      </c>
      <c r="O110" s="8" t="s">
        <v>3244</v>
      </c>
      <c r="P110" s="1" t="s">
        <v>87</v>
      </c>
      <c r="Q110" s="1" t="s">
        <v>1435</v>
      </c>
      <c r="R110" s="8" t="s">
        <v>3425</v>
      </c>
      <c r="S110" s="1" t="s">
        <v>89</v>
      </c>
      <c r="T110" s="1" t="s">
        <v>48</v>
      </c>
      <c r="U110" s="1" t="s">
        <v>49</v>
      </c>
      <c r="V110" s="1">
        <v>4</v>
      </c>
      <c r="W110" s="1" t="s">
        <v>243</v>
      </c>
      <c r="X110" s="8"/>
      <c r="Y110" s="1" t="s">
        <v>90</v>
      </c>
      <c r="Z110" s="1" t="s">
        <v>52</v>
      </c>
      <c r="AA110" s="1" t="s">
        <v>53</v>
      </c>
      <c r="AB110" s="1" t="s">
        <v>1436</v>
      </c>
      <c r="AC110" s="8" t="s">
        <v>3476</v>
      </c>
      <c r="AD110" s="1" t="s">
        <v>1437</v>
      </c>
      <c r="AE110" s="8" t="s">
        <v>3425</v>
      </c>
      <c r="AF110" s="1" t="s">
        <v>1438</v>
      </c>
      <c r="AG110" s="8" t="s">
        <v>3346</v>
      </c>
      <c r="AH110" s="1">
        <v>3</v>
      </c>
      <c r="AI110" s="1" t="s">
        <v>1439</v>
      </c>
      <c r="AJ110" s="8" t="s">
        <v>3939</v>
      </c>
      <c r="AK110" s="1" t="s">
        <v>3356</v>
      </c>
      <c r="AL110" s="1" t="s">
        <v>1440</v>
      </c>
      <c r="AM110" s="8" t="s">
        <v>3939</v>
      </c>
      <c r="AN110" s="1">
        <v>4</v>
      </c>
      <c r="AO110" s="1" t="s">
        <v>1440</v>
      </c>
      <c r="AP110" s="8" t="s">
        <v>3939</v>
      </c>
      <c r="AQ110" s="1">
        <v>4</v>
      </c>
      <c r="AR110" s="1" t="s">
        <v>60</v>
      </c>
      <c r="AS110" s="1" t="s">
        <v>1441</v>
      </c>
      <c r="AT110" s="8" t="s">
        <v>3821</v>
      </c>
      <c r="AU110" s="1" t="s">
        <v>62</v>
      </c>
      <c r="AV110" s="1" t="s">
        <v>63</v>
      </c>
      <c r="AW110" s="1" t="s">
        <v>64</v>
      </c>
      <c r="AZ110" s="1" t="s">
        <v>65</v>
      </c>
    </row>
    <row r="111" spans="1:53" ht="145.19999999999999" x14ac:dyDescent="0.25">
      <c r="A111" s="1">
        <v>44064.505220393519</v>
      </c>
      <c r="B111" s="1" t="s">
        <v>38</v>
      </c>
      <c r="C111" s="1" t="s">
        <v>39</v>
      </c>
      <c r="D111" s="1">
        <v>2</v>
      </c>
      <c r="E111" s="1" t="s">
        <v>1442</v>
      </c>
      <c r="F111" s="8" t="s">
        <v>3469</v>
      </c>
      <c r="G111" s="1" t="s">
        <v>41</v>
      </c>
      <c r="H111" s="1" t="s">
        <v>1443</v>
      </c>
      <c r="I111" s="8" t="s">
        <v>3405</v>
      </c>
      <c r="M111" s="1" t="s">
        <v>43</v>
      </c>
      <c r="N111" s="1" t="s">
        <v>1444</v>
      </c>
      <c r="O111" s="8" t="s">
        <v>3244</v>
      </c>
      <c r="P111" s="1" t="s">
        <v>45</v>
      </c>
      <c r="Q111" s="1" t="s">
        <v>1445</v>
      </c>
      <c r="R111" s="8" t="s">
        <v>3425</v>
      </c>
      <c r="S111" s="1" t="s">
        <v>47</v>
      </c>
      <c r="T111" s="1" t="s">
        <v>48</v>
      </c>
      <c r="U111" s="1" t="s">
        <v>49</v>
      </c>
      <c r="V111" s="1">
        <v>4</v>
      </c>
      <c r="W111" s="1" t="s">
        <v>243</v>
      </c>
      <c r="X111" s="8"/>
      <c r="Y111" s="1" t="s">
        <v>90</v>
      </c>
      <c r="Z111" s="1" t="s">
        <v>52</v>
      </c>
      <c r="AA111" s="1" t="s">
        <v>53</v>
      </c>
      <c r="AB111" s="1" t="s">
        <v>1446</v>
      </c>
      <c r="AC111" s="8" t="s">
        <v>3822</v>
      </c>
      <c r="AD111" s="1" t="s">
        <v>1447</v>
      </c>
      <c r="AE111" s="8" t="s">
        <v>6054</v>
      </c>
      <c r="AF111" s="1" t="s">
        <v>1448</v>
      </c>
      <c r="AG111" s="8" t="s">
        <v>3823</v>
      </c>
      <c r="AH111" s="1">
        <v>3</v>
      </c>
      <c r="AI111" s="1" t="s">
        <v>1104</v>
      </c>
      <c r="AJ111" s="8" t="s">
        <v>3939</v>
      </c>
      <c r="AK111" s="1">
        <v>4</v>
      </c>
      <c r="AL111" s="1" t="s">
        <v>1449</v>
      </c>
      <c r="AM111" s="8" t="s">
        <v>3390</v>
      </c>
      <c r="AN111" s="1">
        <v>3</v>
      </c>
      <c r="AO111" s="1" t="s">
        <v>1450</v>
      </c>
      <c r="AP111" s="8" t="s">
        <v>3423</v>
      </c>
      <c r="AQ111" s="1">
        <v>4</v>
      </c>
      <c r="AR111" s="1" t="s">
        <v>60</v>
      </c>
      <c r="AS111" s="1" t="s">
        <v>1451</v>
      </c>
      <c r="AT111" s="8" t="s">
        <v>3352</v>
      </c>
      <c r="AU111" s="1" t="s">
        <v>62</v>
      </c>
      <c r="AV111" s="1" t="s">
        <v>63</v>
      </c>
      <c r="AW111" s="1" t="s">
        <v>356</v>
      </c>
      <c r="AZ111" s="1" t="s">
        <v>65</v>
      </c>
    </row>
    <row r="112" spans="1:53" ht="158.4" x14ac:dyDescent="0.25">
      <c r="A112" s="1">
        <v>44064.50707605324</v>
      </c>
      <c r="B112" s="1" t="s">
        <v>38</v>
      </c>
      <c r="C112" s="1" t="s">
        <v>39</v>
      </c>
      <c r="D112" s="1">
        <v>4</v>
      </c>
      <c r="E112" s="1" t="s">
        <v>1452</v>
      </c>
      <c r="F112" s="8" t="s">
        <v>3799</v>
      </c>
      <c r="G112" s="1" t="s">
        <v>41</v>
      </c>
      <c r="H112" s="1" t="s">
        <v>1453</v>
      </c>
      <c r="I112" s="8" t="s">
        <v>3294</v>
      </c>
      <c r="M112" s="1" t="s">
        <v>43</v>
      </c>
      <c r="N112" s="1" t="s">
        <v>1454</v>
      </c>
      <c r="O112" s="8" t="s">
        <v>3640</v>
      </c>
      <c r="P112" s="1" t="s">
        <v>45</v>
      </c>
      <c r="Q112" s="1" t="s">
        <v>1455</v>
      </c>
      <c r="R112" s="8" t="s">
        <v>3425</v>
      </c>
      <c r="S112" s="1" t="s">
        <v>47</v>
      </c>
      <c r="T112" s="1" t="s">
        <v>48</v>
      </c>
      <c r="U112" s="1" t="s">
        <v>49</v>
      </c>
      <c r="V112" s="1">
        <v>3</v>
      </c>
      <c r="W112" s="1" t="s">
        <v>123</v>
      </c>
      <c r="X112" s="8"/>
      <c r="Y112" s="1" t="s">
        <v>51</v>
      </c>
      <c r="Z112" s="1" t="s">
        <v>73</v>
      </c>
      <c r="AA112" s="1" t="s">
        <v>53</v>
      </c>
      <c r="AB112" s="1" t="s">
        <v>1456</v>
      </c>
      <c r="AC112" s="8" t="s">
        <v>4133</v>
      </c>
      <c r="AD112" s="1" t="s">
        <v>1457</v>
      </c>
      <c r="AE112" s="8" t="s">
        <v>3265</v>
      </c>
      <c r="AF112" s="1" t="s">
        <v>1458</v>
      </c>
      <c r="AG112" s="8" t="s">
        <v>3825</v>
      </c>
      <c r="AH112" s="1">
        <v>2</v>
      </c>
      <c r="AI112" s="1" t="s">
        <v>1459</v>
      </c>
      <c r="AJ112" s="8" t="s">
        <v>3826</v>
      </c>
      <c r="AK112" s="1">
        <v>4</v>
      </c>
      <c r="AL112" s="1" t="s">
        <v>1460</v>
      </c>
      <c r="AM112" s="8" t="s">
        <v>3808</v>
      </c>
      <c r="AN112" s="1">
        <v>2</v>
      </c>
      <c r="AO112" s="1" t="s">
        <v>1461</v>
      </c>
      <c r="AP112" s="8" t="s">
        <v>3556</v>
      </c>
      <c r="AQ112" s="1">
        <v>4</v>
      </c>
      <c r="AR112" s="1" t="s">
        <v>60</v>
      </c>
      <c r="AS112" s="1" t="s">
        <v>1462</v>
      </c>
      <c r="AT112" s="8" t="s">
        <v>3669</v>
      </c>
      <c r="AU112" s="1" t="s">
        <v>62</v>
      </c>
      <c r="AV112" s="1" t="s">
        <v>207</v>
      </c>
      <c r="AW112" s="1" t="s">
        <v>64</v>
      </c>
      <c r="AX112" s="13" t="s">
        <v>1463</v>
      </c>
      <c r="AY112" s="8" t="s">
        <v>3827</v>
      </c>
      <c r="AZ112" s="1" t="s">
        <v>65</v>
      </c>
    </row>
    <row r="113" spans="1:52" ht="132" x14ac:dyDescent="0.25">
      <c r="A113" s="1">
        <v>44064.529969178242</v>
      </c>
      <c r="B113" s="1" t="s">
        <v>38</v>
      </c>
      <c r="C113" s="1" t="s">
        <v>115</v>
      </c>
      <c r="D113" s="1">
        <v>3</v>
      </c>
      <c r="E113" s="1" t="s">
        <v>1464</v>
      </c>
      <c r="F113" s="8" t="s">
        <v>3828</v>
      </c>
      <c r="G113" s="1" t="s">
        <v>41</v>
      </c>
      <c r="H113" s="1" t="s">
        <v>1465</v>
      </c>
      <c r="I113" s="8" t="s">
        <v>3829</v>
      </c>
      <c r="M113" s="1" t="s">
        <v>43</v>
      </c>
      <c r="N113" s="1" t="s">
        <v>1466</v>
      </c>
      <c r="O113" s="8" t="s">
        <v>3373</v>
      </c>
      <c r="P113" s="1" t="s">
        <v>87</v>
      </c>
      <c r="Q113" s="1" t="s">
        <v>1467</v>
      </c>
      <c r="R113" s="8" t="s">
        <v>3425</v>
      </c>
      <c r="S113" s="1" t="s">
        <v>89</v>
      </c>
      <c r="T113" s="1" t="s">
        <v>48</v>
      </c>
      <c r="U113" s="1" t="s">
        <v>49</v>
      </c>
      <c r="V113" s="1">
        <v>4</v>
      </c>
      <c r="W113" s="1" t="s">
        <v>123</v>
      </c>
      <c r="X113" s="8"/>
      <c r="Y113" s="1" t="s">
        <v>1147</v>
      </c>
      <c r="Z113" s="1" t="s">
        <v>214</v>
      </c>
      <c r="AA113" s="1" t="s">
        <v>152</v>
      </c>
      <c r="AB113" s="1" t="s">
        <v>1468</v>
      </c>
      <c r="AC113" s="8" t="s">
        <v>3830</v>
      </c>
      <c r="AD113" s="1" t="s">
        <v>1469</v>
      </c>
      <c r="AE113" s="8" t="s">
        <v>3425</v>
      </c>
      <c r="AF113" s="1" t="s">
        <v>1470</v>
      </c>
      <c r="AG113" s="8" t="s">
        <v>3831</v>
      </c>
      <c r="AH113" s="1">
        <v>3</v>
      </c>
      <c r="AI113" s="1" t="s">
        <v>1471</v>
      </c>
      <c r="AJ113" s="8" t="s">
        <v>3832</v>
      </c>
      <c r="AK113" s="1">
        <v>4</v>
      </c>
      <c r="AL113" s="1" t="s">
        <v>1472</v>
      </c>
      <c r="AM113" s="8" t="s">
        <v>3626</v>
      </c>
      <c r="AN113" s="1">
        <v>4</v>
      </c>
      <c r="AO113" s="1" t="s">
        <v>1473</v>
      </c>
      <c r="AP113" s="8" t="s">
        <v>3470</v>
      </c>
      <c r="AQ113" s="1">
        <v>4</v>
      </c>
      <c r="AR113" s="1" t="s">
        <v>60</v>
      </c>
      <c r="AS113" s="1" t="s">
        <v>1474</v>
      </c>
      <c r="AT113" s="8" t="s">
        <v>3695</v>
      </c>
      <c r="AU113" s="1" t="s">
        <v>62</v>
      </c>
      <c r="AV113" s="1" t="s">
        <v>160</v>
      </c>
      <c r="AW113" s="1" t="s">
        <v>64</v>
      </c>
      <c r="AX113" s="1" t="s">
        <v>1475</v>
      </c>
      <c r="AY113" s="8"/>
      <c r="AZ113" s="1" t="s">
        <v>65</v>
      </c>
    </row>
    <row r="114" spans="1:52" ht="52.8" x14ac:dyDescent="0.25">
      <c r="A114" s="1">
        <v>44064.555415787036</v>
      </c>
      <c r="B114" s="1" t="s">
        <v>38</v>
      </c>
      <c r="C114" s="1" t="s">
        <v>209</v>
      </c>
      <c r="D114" s="1">
        <v>3</v>
      </c>
      <c r="E114" s="1" t="s">
        <v>1476</v>
      </c>
      <c r="F114" s="8" t="s">
        <v>3472</v>
      </c>
      <c r="G114" s="1" t="s">
        <v>41</v>
      </c>
      <c r="H114" s="1" t="s">
        <v>1477</v>
      </c>
      <c r="I114" s="8" t="s">
        <v>2745</v>
      </c>
      <c r="M114" s="1" t="s">
        <v>43</v>
      </c>
      <c r="N114" s="1" t="s">
        <v>1478</v>
      </c>
      <c r="O114" s="8" t="s">
        <v>3462</v>
      </c>
      <c r="P114" s="1" t="s">
        <v>45</v>
      </c>
      <c r="Q114" s="1" t="s">
        <v>1479</v>
      </c>
      <c r="R114" s="8" t="s">
        <v>3286</v>
      </c>
      <c r="S114" s="1" t="s">
        <v>47</v>
      </c>
      <c r="T114" s="1" t="s">
        <v>48</v>
      </c>
      <c r="U114" s="1" t="s">
        <v>49</v>
      </c>
      <c r="V114" s="1">
        <v>2</v>
      </c>
      <c r="W114" s="1" t="s">
        <v>71</v>
      </c>
      <c r="X114" s="8"/>
      <c r="Y114" s="1" t="s">
        <v>72</v>
      </c>
      <c r="Z114" s="1" t="s">
        <v>73</v>
      </c>
      <c r="AA114" s="1" t="s">
        <v>53</v>
      </c>
      <c r="AB114" s="1" t="s">
        <v>1480</v>
      </c>
      <c r="AC114" s="8" t="s">
        <v>4134</v>
      </c>
      <c r="AD114" s="1" t="s">
        <v>1481</v>
      </c>
      <c r="AE114" s="8" t="s">
        <v>3425</v>
      </c>
      <c r="AF114" s="1" t="s">
        <v>1482</v>
      </c>
      <c r="AG114" s="8" t="s">
        <v>3834</v>
      </c>
      <c r="AH114" s="1">
        <v>3</v>
      </c>
      <c r="AI114" s="1" t="s">
        <v>1483</v>
      </c>
      <c r="AJ114" s="8" t="s">
        <v>3355</v>
      </c>
      <c r="AK114" s="1">
        <v>4</v>
      </c>
      <c r="AL114" s="1" t="s">
        <v>1484</v>
      </c>
      <c r="AM114" s="8" t="s">
        <v>3401</v>
      </c>
      <c r="AN114" s="1">
        <v>4</v>
      </c>
      <c r="AO114" s="1" t="s">
        <v>1485</v>
      </c>
      <c r="AP114" s="8" t="s">
        <v>3260</v>
      </c>
      <c r="AQ114" s="1">
        <v>4</v>
      </c>
      <c r="AR114" s="1" t="s">
        <v>140</v>
      </c>
      <c r="AS114" s="1" t="s">
        <v>1486</v>
      </c>
      <c r="AT114" s="8" t="s">
        <v>3835</v>
      </c>
      <c r="AU114" s="1" t="s">
        <v>62</v>
      </c>
      <c r="AV114" s="1" t="s">
        <v>63</v>
      </c>
      <c r="AW114" s="1" t="s">
        <v>64</v>
      </c>
      <c r="AZ114" s="1" t="s">
        <v>65</v>
      </c>
    </row>
    <row r="115" spans="1:52" ht="52.8" x14ac:dyDescent="0.25">
      <c r="A115" s="1">
        <v>44064.571942592593</v>
      </c>
      <c r="B115" s="1" t="s">
        <v>38</v>
      </c>
      <c r="C115" s="1" t="s">
        <v>47</v>
      </c>
      <c r="D115" s="1">
        <v>2</v>
      </c>
      <c r="E115" s="1" t="s">
        <v>1487</v>
      </c>
      <c r="F115" s="8" t="s">
        <v>3836</v>
      </c>
      <c r="G115" s="1" t="s">
        <v>41</v>
      </c>
      <c r="H115" s="1" t="s">
        <v>1488</v>
      </c>
      <c r="I115" s="8" t="s">
        <v>3837</v>
      </c>
      <c r="M115" s="1" t="s">
        <v>43</v>
      </c>
      <c r="N115" s="1" t="s">
        <v>1489</v>
      </c>
      <c r="O115" s="8" t="s">
        <v>3238</v>
      </c>
      <c r="P115" s="1" t="s">
        <v>87</v>
      </c>
      <c r="Q115" s="1" t="s">
        <v>1490</v>
      </c>
      <c r="R115" s="8" t="s">
        <v>3286</v>
      </c>
      <c r="S115" s="1" t="s">
        <v>89</v>
      </c>
      <c r="T115" s="1" t="s">
        <v>48</v>
      </c>
      <c r="U115" s="1" t="s">
        <v>49</v>
      </c>
      <c r="V115" s="1">
        <v>4</v>
      </c>
      <c r="W115" s="1" t="s">
        <v>71</v>
      </c>
      <c r="X115" s="8"/>
      <c r="Y115" s="1" t="s">
        <v>72</v>
      </c>
      <c r="Z115" s="1" t="s">
        <v>52</v>
      </c>
      <c r="AA115" s="1" t="s">
        <v>53</v>
      </c>
      <c r="AB115" s="1" t="s">
        <v>1491</v>
      </c>
      <c r="AC115" s="8" t="s">
        <v>3244</v>
      </c>
      <c r="AD115" s="1" t="s">
        <v>1492</v>
      </c>
      <c r="AE115" s="8" t="s">
        <v>3425</v>
      </c>
      <c r="AF115" s="1" t="s">
        <v>1493</v>
      </c>
      <c r="AG115" s="8" t="s">
        <v>3426</v>
      </c>
      <c r="AH115" s="1">
        <v>2</v>
      </c>
      <c r="AI115" s="1" t="s">
        <v>1494</v>
      </c>
      <c r="AJ115" s="8" t="s">
        <v>3669</v>
      </c>
      <c r="AK115" s="1">
        <v>5</v>
      </c>
      <c r="AL115" s="1" t="s">
        <v>1495</v>
      </c>
      <c r="AM115" s="8" t="s">
        <v>3873</v>
      </c>
      <c r="AN115" s="1">
        <v>4</v>
      </c>
      <c r="AO115" s="1" t="s">
        <v>1496</v>
      </c>
      <c r="AP115" s="8" t="s">
        <v>3624</v>
      </c>
      <c r="AQ115" s="1">
        <v>4</v>
      </c>
      <c r="AR115" s="1" t="s">
        <v>60</v>
      </c>
      <c r="AS115" s="1" t="s">
        <v>1497</v>
      </c>
      <c r="AT115" s="8" t="s">
        <v>3405</v>
      </c>
      <c r="AU115" s="1" t="s">
        <v>112</v>
      </c>
      <c r="AV115" s="1" t="s">
        <v>160</v>
      </c>
      <c r="AW115" s="1" t="s">
        <v>64</v>
      </c>
      <c r="AX115" s="1" t="s">
        <v>1498</v>
      </c>
      <c r="AY115" s="8"/>
      <c r="AZ115" s="1" t="s">
        <v>65</v>
      </c>
    </row>
    <row r="116" spans="1:52" ht="92.4" x14ac:dyDescent="0.25">
      <c r="A116" s="1">
        <v>44064.587191446757</v>
      </c>
      <c r="B116" s="1" t="s">
        <v>38</v>
      </c>
      <c r="C116" s="1" t="s">
        <v>89</v>
      </c>
      <c r="D116" s="1">
        <v>3</v>
      </c>
      <c r="E116" s="1" t="s">
        <v>1499</v>
      </c>
      <c r="F116" s="8" t="s">
        <v>4135</v>
      </c>
      <c r="G116" s="1" t="s">
        <v>41</v>
      </c>
      <c r="H116" s="1" t="s">
        <v>1500</v>
      </c>
      <c r="I116" s="8" t="s">
        <v>3425</v>
      </c>
      <c r="M116" s="1" t="s">
        <v>43</v>
      </c>
      <c r="N116" s="1" t="s">
        <v>1501</v>
      </c>
      <c r="O116" s="8" t="s">
        <v>3838</v>
      </c>
      <c r="P116" s="1" t="s">
        <v>87</v>
      </c>
      <c r="Q116" s="1" t="s">
        <v>1502</v>
      </c>
      <c r="R116" s="8" t="s">
        <v>3265</v>
      </c>
      <c r="S116" s="1" t="s">
        <v>89</v>
      </c>
      <c r="T116" s="1" t="s">
        <v>49</v>
      </c>
      <c r="U116" s="1" t="s">
        <v>70</v>
      </c>
      <c r="V116" s="1">
        <v>4</v>
      </c>
      <c r="W116" s="1" t="s">
        <v>123</v>
      </c>
      <c r="X116" s="8"/>
      <c r="Y116" s="1" t="s">
        <v>90</v>
      </c>
      <c r="Z116" s="1" t="s">
        <v>91</v>
      </c>
      <c r="AA116" s="1" t="s">
        <v>53</v>
      </c>
      <c r="AB116" s="1" t="s">
        <v>1503</v>
      </c>
      <c r="AC116" s="8" t="s">
        <v>4068</v>
      </c>
      <c r="AD116" s="1" t="s">
        <v>124</v>
      </c>
      <c r="AE116" s="8" t="s">
        <v>6054</v>
      </c>
      <c r="AF116" s="1" t="s">
        <v>1504</v>
      </c>
      <c r="AG116" s="8" t="s">
        <v>3839</v>
      </c>
      <c r="AH116" s="1">
        <v>3</v>
      </c>
      <c r="AI116" s="1" t="s">
        <v>1505</v>
      </c>
      <c r="AJ116" s="8" t="s">
        <v>3840</v>
      </c>
      <c r="AK116" s="1">
        <v>4</v>
      </c>
      <c r="AL116" s="1" t="s">
        <v>1506</v>
      </c>
      <c r="AM116" s="8" t="s">
        <v>3355</v>
      </c>
      <c r="AN116" s="1">
        <v>4</v>
      </c>
      <c r="AO116" s="1" t="s">
        <v>1507</v>
      </c>
      <c r="AP116" s="8" t="s">
        <v>3939</v>
      </c>
      <c r="AQ116" s="1">
        <v>4</v>
      </c>
      <c r="AR116" s="1" t="s">
        <v>60</v>
      </c>
      <c r="AS116" s="1" t="s">
        <v>1506</v>
      </c>
      <c r="AT116" s="8" t="s">
        <v>3427</v>
      </c>
      <c r="AU116" s="1" t="s">
        <v>112</v>
      </c>
      <c r="AV116" s="1" t="s">
        <v>82</v>
      </c>
      <c r="AW116" s="1" t="s">
        <v>64</v>
      </c>
      <c r="AZ116" s="1" t="s">
        <v>65</v>
      </c>
    </row>
    <row r="117" spans="1:52" ht="316.8" x14ac:dyDescent="0.25">
      <c r="A117" s="1">
        <v>44064.592549143519</v>
      </c>
      <c r="B117" s="1" t="s">
        <v>38</v>
      </c>
      <c r="C117" s="1" t="s">
        <v>89</v>
      </c>
      <c r="D117" s="1">
        <v>3</v>
      </c>
      <c r="E117" s="1" t="s">
        <v>1508</v>
      </c>
      <c r="F117" s="8" t="s">
        <v>3257</v>
      </c>
      <c r="G117" s="1" t="s">
        <v>117</v>
      </c>
      <c r="H117" s="1" t="s">
        <v>1509</v>
      </c>
      <c r="I117" s="8" t="s">
        <v>3627</v>
      </c>
      <c r="J117" s="1" t="s">
        <v>119</v>
      </c>
      <c r="K117" s="1" t="s">
        <v>1510</v>
      </c>
      <c r="L117" s="8" t="s">
        <v>3841</v>
      </c>
      <c r="M117" s="1" t="s">
        <v>43</v>
      </c>
      <c r="N117" s="1" t="s">
        <v>1511</v>
      </c>
      <c r="O117" s="8" t="s">
        <v>3287</v>
      </c>
      <c r="P117" s="1" t="s">
        <v>87</v>
      </c>
      <c r="Q117" s="1" t="s">
        <v>1512</v>
      </c>
      <c r="R117" s="8" t="s">
        <v>3286</v>
      </c>
      <c r="S117" s="1" t="s">
        <v>89</v>
      </c>
      <c r="T117" s="1" t="s">
        <v>48</v>
      </c>
      <c r="U117" s="1" t="s">
        <v>49</v>
      </c>
      <c r="V117" s="1">
        <v>4</v>
      </c>
      <c r="W117" s="1" t="s">
        <v>1513</v>
      </c>
      <c r="X117" s="8"/>
      <c r="Y117" s="1" t="s">
        <v>735</v>
      </c>
      <c r="Z117" s="1" t="s">
        <v>73</v>
      </c>
      <c r="AA117" s="1" t="s">
        <v>53</v>
      </c>
      <c r="AB117" s="1" t="s">
        <v>1514</v>
      </c>
      <c r="AC117" s="8" t="s">
        <v>4136</v>
      </c>
      <c r="AD117" s="1" t="s">
        <v>1515</v>
      </c>
      <c r="AE117" s="8" t="s">
        <v>3265</v>
      </c>
      <c r="AF117" s="1" t="s">
        <v>1516</v>
      </c>
      <c r="AG117" s="8" t="s">
        <v>3842</v>
      </c>
      <c r="AH117" s="1">
        <v>2</v>
      </c>
      <c r="AI117" s="1" t="s">
        <v>1517</v>
      </c>
      <c r="AJ117" s="8" t="s">
        <v>3843</v>
      </c>
      <c r="AK117" s="1">
        <v>4</v>
      </c>
      <c r="AL117" s="1" t="s">
        <v>1518</v>
      </c>
      <c r="AM117" s="8" t="s">
        <v>3423</v>
      </c>
      <c r="AN117" s="1">
        <v>4</v>
      </c>
      <c r="AO117" s="1" t="s">
        <v>1519</v>
      </c>
      <c r="AP117" s="8" t="s">
        <v>3346</v>
      </c>
      <c r="AQ117" s="1">
        <v>4</v>
      </c>
      <c r="AR117" s="1" t="s">
        <v>60</v>
      </c>
      <c r="AS117" s="1" t="s">
        <v>1520</v>
      </c>
      <c r="AT117" s="8" t="s">
        <v>3844</v>
      </c>
      <c r="AU117" s="1" t="s">
        <v>62</v>
      </c>
      <c r="AV117" s="1" t="s">
        <v>1521</v>
      </c>
      <c r="AW117" s="1" t="s">
        <v>64</v>
      </c>
      <c r="AZ117" s="1" t="s">
        <v>65</v>
      </c>
    </row>
    <row r="118" spans="1:52" ht="118.8" x14ac:dyDescent="0.25">
      <c r="A118" s="1">
        <v>44064.600654004629</v>
      </c>
      <c r="B118" s="1" t="s">
        <v>38</v>
      </c>
      <c r="C118" s="1" t="s">
        <v>39</v>
      </c>
      <c r="D118" s="1">
        <v>3</v>
      </c>
      <c r="E118" s="1" t="s">
        <v>1522</v>
      </c>
      <c r="F118" s="8" t="s">
        <v>3845</v>
      </c>
      <c r="G118" s="1" t="s">
        <v>41</v>
      </c>
      <c r="H118" s="1" t="s">
        <v>1523</v>
      </c>
      <c r="I118" s="8" t="s">
        <v>3429</v>
      </c>
      <c r="M118" s="1" t="s">
        <v>101</v>
      </c>
      <c r="N118" s="1" t="s">
        <v>1524</v>
      </c>
      <c r="O118" s="8" t="s">
        <v>3244</v>
      </c>
      <c r="P118" s="1" t="s">
        <v>45</v>
      </c>
      <c r="Q118" s="1" t="s">
        <v>1525</v>
      </c>
      <c r="R118" s="8" t="s">
        <v>3846</v>
      </c>
      <c r="S118" s="1" t="s">
        <v>39</v>
      </c>
      <c r="T118" s="1" t="s">
        <v>49</v>
      </c>
      <c r="U118" s="1" t="s">
        <v>49</v>
      </c>
      <c r="V118" s="1">
        <v>4</v>
      </c>
      <c r="W118" s="1" t="s">
        <v>123</v>
      </c>
      <c r="X118" s="8"/>
      <c r="Y118" s="1" t="s">
        <v>1526</v>
      </c>
      <c r="Z118" s="1" t="s">
        <v>52</v>
      </c>
      <c r="AA118" s="1" t="s">
        <v>53</v>
      </c>
      <c r="AB118" s="1" t="s">
        <v>1527</v>
      </c>
      <c r="AC118" s="8" t="s">
        <v>3244</v>
      </c>
      <c r="AD118" s="1" t="s">
        <v>1528</v>
      </c>
      <c r="AE118" s="8" t="s">
        <v>3847</v>
      </c>
      <c r="AF118" s="1" t="s">
        <v>1529</v>
      </c>
      <c r="AG118" s="8" t="s">
        <v>3848</v>
      </c>
      <c r="AH118" s="1">
        <v>2</v>
      </c>
      <c r="AI118" s="1" t="s">
        <v>1152</v>
      </c>
      <c r="AJ118" s="8" t="s">
        <v>3346</v>
      </c>
      <c r="AK118" s="1">
        <v>4</v>
      </c>
      <c r="AL118" s="1" t="s">
        <v>1530</v>
      </c>
      <c r="AM118" s="8" t="s">
        <v>3562</v>
      </c>
      <c r="AN118" s="1">
        <v>3</v>
      </c>
      <c r="AO118" s="1" t="s">
        <v>1531</v>
      </c>
      <c r="AP118" s="8" t="s">
        <v>4137</v>
      </c>
      <c r="AQ118" s="1">
        <v>3</v>
      </c>
      <c r="AR118" s="1" t="s">
        <v>60</v>
      </c>
      <c r="AS118" s="1" t="s">
        <v>1532</v>
      </c>
      <c r="AT118" s="8" t="s">
        <v>3311</v>
      </c>
      <c r="AU118" s="1" t="s">
        <v>112</v>
      </c>
      <c r="AV118" s="1" t="s">
        <v>63</v>
      </c>
      <c r="AW118" s="1" t="s">
        <v>997</v>
      </c>
      <c r="AZ118" s="1" t="s">
        <v>65</v>
      </c>
    </row>
    <row r="119" spans="1:52" ht="211.2" x14ac:dyDescent="0.25">
      <c r="A119" s="1">
        <v>44064.600813124998</v>
      </c>
      <c r="B119" s="1" t="s">
        <v>38</v>
      </c>
      <c r="C119" s="1" t="s">
        <v>143</v>
      </c>
      <c r="D119" s="1">
        <v>2</v>
      </c>
      <c r="E119" s="1" t="s">
        <v>1533</v>
      </c>
      <c r="F119" s="8" t="s">
        <v>3849</v>
      </c>
      <c r="G119" s="1" t="s">
        <v>117</v>
      </c>
      <c r="H119" s="1" t="s">
        <v>1534</v>
      </c>
      <c r="I119" s="8" t="s">
        <v>3850</v>
      </c>
      <c r="J119" s="1" t="s">
        <v>119</v>
      </c>
      <c r="K119" s="1" t="s">
        <v>1535</v>
      </c>
      <c r="L119" s="8" t="s">
        <v>3725</v>
      </c>
      <c r="M119" s="1" t="s">
        <v>43</v>
      </c>
      <c r="N119" s="1" t="s">
        <v>1536</v>
      </c>
      <c r="O119" s="8" t="s">
        <v>3287</v>
      </c>
      <c r="P119" s="1" t="s">
        <v>87</v>
      </c>
      <c r="Q119" s="1" t="s">
        <v>1537</v>
      </c>
      <c r="R119" s="8" t="s">
        <v>3425</v>
      </c>
      <c r="S119" s="1" t="s">
        <v>89</v>
      </c>
      <c r="T119" s="1" t="s">
        <v>48</v>
      </c>
      <c r="U119" s="1" t="s">
        <v>49</v>
      </c>
      <c r="V119" s="1">
        <v>4</v>
      </c>
      <c r="W119" s="1" t="s">
        <v>243</v>
      </c>
      <c r="X119" s="8"/>
      <c r="Y119" s="1" t="s">
        <v>151</v>
      </c>
      <c r="Z119" s="1" t="s">
        <v>73</v>
      </c>
      <c r="AA119" s="1" t="s">
        <v>53</v>
      </c>
      <c r="AB119" s="1" t="s">
        <v>1538</v>
      </c>
      <c r="AC119" s="8" t="s">
        <v>4138</v>
      </c>
      <c r="AD119" s="1" t="s">
        <v>1539</v>
      </c>
      <c r="AE119" s="8" t="s">
        <v>3265</v>
      </c>
      <c r="AF119" s="1" t="s">
        <v>1540</v>
      </c>
      <c r="AG119" s="8" t="s">
        <v>3240</v>
      </c>
      <c r="AH119" s="1">
        <v>3</v>
      </c>
      <c r="AI119" s="1" t="s">
        <v>1541</v>
      </c>
      <c r="AJ119" s="8" t="s">
        <v>3556</v>
      </c>
      <c r="AK119" s="1">
        <v>4</v>
      </c>
      <c r="AL119" s="1" t="s">
        <v>1542</v>
      </c>
      <c r="AM119" s="8" t="s">
        <v>3851</v>
      </c>
      <c r="AN119" s="1">
        <v>4</v>
      </c>
      <c r="AO119" s="1" t="s">
        <v>1519</v>
      </c>
      <c r="AP119" s="8" t="s">
        <v>3346</v>
      </c>
      <c r="AQ119" s="1">
        <v>4</v>
      </c>
      <c r="AR119" s="1" t="s">
        <v>60</v>
      </c>
      <c r="AS119" s="1" t="s">
        <v>1543</v>
      </c>
      <c r="AT119" s="8" t="s">
        <v>3366</v>
      </c>
      <c r="AU119" s="1" t="s">
        <v>112</v>
      </c>
      <c r="AV119" s="1" t="s">
        <v>160</v>
      </c>
      <c r="AW119" s="1" t="s">
        <v>64</v>
      </c>
      <c r="AZ119" s="1" t="s">
        <v>65</v>
      </c>
    </row>
    <row r="120" spans="1:52" ht="198" x14ac:dyDescent="0.25">
      <c r="A120" s="1">
        <v>44064.603829664353</v>
      </c>
      <c r="B120" s="1" t="s">
        <v>38</v>
      </c>
      <c r="C120" s="1" t="s">
        <v>143</v>
      </c>
      <c r="D120" s="1">
        <v>3</v>
      </c>
      <c r="E120" s="1" t="s">
        <v>1544</v>
      </c>
      <c r="F120" s="8" t="s">
        <v>3852</v>
      </c>
      <c r="G120" s="1" t="s">
        <v>117</v>
      </c>
      <c r="H120" s="1" t="s">
        <v>1545</v>
      </c>
      <c r="I120" s="8" t="s">
        <v>3472</v>
      </c>
      <c r="J120" s="1" t="s">
        <v>146</v>
      </c>
      <c r="K120" s="13" t="s">
        <v>1546</v>
      </c>
      <c r="L120" s="8" t="s">
        <v>3853</v>
      </c>
      <c r="M120" s="1" t="s">
        <v>43</v>
      </c>
      <c r="N120" s="1" t="s">
        <v>1547</v>
      </c>
      <c r="O120" s="8" t="s">
        <v>4139</v>
      </c>
      <c r="P120" s="1" t="s">
        <v>87</v>
      </c>
      <c r="Q120" s="1" t="s">
        <v>1548</v>
      </c>
      <c r="R120" s="8" t="s">
        <v>3286</v>
      </c>
      <c r="S120" s="1" t="s">
        <v>89</v>
      </c>
      <c r="T120" s="1" t="s">
        <v>48</v>
      </c>
      <c r="U120" s="1" t="s">
        <v>49</v>
      </c>
      <c r="V120" s="1">
        <v>2</v>
      </c>
      <c r="W120" s="1" t="s">
        <v>1549</v>
      </c>
      <c r="X120" s="8"/>
      <c r="Y120" s="1" t="s">
        <v>90</v>
      </c>
      <c r="Z120" s="1" t="s">
        <v>91</v>
      </c>
      <c r="AA120" s="1" t="s">
        <v>53</v>
      </c>
      <c r="AB120" s="1" t="s">
        <v>1550</v>
      </c>
      <c r="AC120" s="8" t="s">
        <v>3265</v>
      </c>
      <c r="AD120" s="1" t="s">
        <v>1551</v>
      </c>
      <c r="AE120" s="8" t="s">
        <v>3425</v>
      </c>
      <c r="AF120" s="1" t="s">
        <v>1552</v>
      </c>
      <c r="AG120" s="8" t="s">
        <v>3854</v>
      </c>
      <c r="AH120" s="1">
        <v>3</v>
      </c>
      <c r="AI120" s="1" t="s">
        <v>1553</v>
      </c>
      <c r="AJ120" s="8" t="s">
        <v>3855</v>
      </c>
      <c r="AK120" s="1">
        <v>5</v>
      </c>
      <c r="AL120" s="1" t="s">
        <v>1554</v>
      </c>
      <c r="AM120" s="8" t="s">
        <v>3856</v>
      </c>
      <c r="AN120" s="1">
        <v>4</v>
      </c>
      <c r="AO120" s="1" t="s">
        <v>1555</v>
      </c>
      <c r="AP120" s="8" t="s">
        <v>3374</v>
      </c>
      <c r="AQ120" s="1">
        <v>4</v>
      </c>
      <c r="AR120" s="1" t="s">
        <v>80</v>
      </c>
      <c r="AS120" s="1" t="s">
        <v>1556</v>
      </c>
      <c r="AT120" s="8" t="s">
        <v>4140</v>
      </c>
      <c r="AU120" s="1" t="s">
        <v>62</v>
      </c>
      <c r="AV120" s="1" t="s">
        <v>142</v>
      </c>
      <c r="AW120" s="1" t="s">
        <v>64</v>
      </c>
      <c r="AZ120" s="1" t="s">
        <v>65</v>
      </c>
    </row>
    <row r="121" spans="1:52" ht="92.4" x14ac:dyDescent="0.25">
      <c r="A121" s="1">
        <v>44064.612412615737</v>
      </c>
      <c r="B121" s="1" t="s">
        <v>38</v>
      </c>
      <c r="C121" s="1" t="s">
        <v>209</v>
      </c>
      <c r="D121" s="1">
        <v>3</v>
      </c>
      <c r="E121" s="1" t="s">
        <v>1557</v>
      </c>
      <c r="F121" s="8" t="s">
        <v>3246</v>
      </c>
      <c r="G121" s="1" t="s">
        <v>117</v>
      </c>
      <c r="H121" s="1" t="s">
        <v>1558</v>
      </c>
      <c r="I121" s="8" t="s">
        <v>3320</v>
      </c>
      <c r="J121" s="1" t="s">
        <v>146</v>
      </c>
      <c r="K121" s="1" t="s">
        <v>1559</v>
      </c>
      <c r="L121" s="8" t="s">
        <v>3721</v>
      </c>
      <c r="M121" s="1" t="s">
        <v>43</v>
      </c>
      <c r="N121" s="1" t="s">
        <v>1560</v>
      </c>
      <c r="O121" s="8" t="s">
        <v>3238</v>
      </c>
      <c r="P121" s="1" t="s">
        <v>87</v>
      </c>
      <c r="Q121" s="1" t="s">
        <v>1561</v>
      </c>
      <c r="R121" s="8" t="s">
        <v>3659</v>
      </c>
      <c r="S121" s="1" t="s">
        <v>89</v>
      </c>
      <c r="T121" s="1" t="s">
        <v>48</v>
      </c>
      <c r="U121" s="1" t="s">
        <v>49</v>
      </c>
      <c r="V121" s="1">
        <v>5</v>
      </c>
      <c r="W121" s="1" t="s">
        <v>123</v>
      </c>
      <c r="X121" s="8"/>
      <c r="Y121" s="1" t="s">
        <v>424</v>
      </c>
      <c r="Z121" s="1" t="s">
        <v>73</v>
      </c>
      <c r="AA121" s="1" t="s">
        <v>53</v>
      </c>
      <c r="AB121" s="1" t="s">
        <v>1562</v>
      </c>
      <c r="AC121" s="8" t="s">
        <v>3242</v>
      </c>
      <c r="AD121" s="1" t="s">
        <v>1563</v>
      </c>
      <c r="AE121" s="8" t="s">
        <v>6054</v>
      </c>
      <c r="AF121" s="1" t="s">
        <v>1564</v>
      </c>
      <c r="AG121" s="8" t="s">
        <v>3857</v>
      </c>
      <c r="AH121" s="1">
        <v>3</v>
      </c>
      <c r="AI121" s="1" t="s">
        <v>1565</v>
      </c>
      <c r="AJ121" s="8" t="s">
        <v>3556</v>
      </c>
      <c r="AK121" s="1">
        <v>5</v>
      </c>
      <c r="AL121" s="1" t="s">
        <v>1566</v>
      </c>
      <c r="AM121" s="8" t="s">
        <v>3858</v>
      </c>
      <c r="AN121" s="1">
        <v>4</v>
      </c>
      <c r="AO121" s="1" t="s">
        <v>1567</v>
      </c>
      <c r="AP121" s="8" t="s">
        <v>3427</v>
      </c>
      <c r="AQ121" s="1">
        <v>4</v>
      </c>
      <c r="AR121" s="1" t="s">
        <v>60</v>
      </c>
      <c r="AS121" s="1" t="s">
        <v>1568</v>
      </c>
      <c r="AT121" s="8" t="s">
        <v>3352</v>
      </c>
      <c r="AU121" s="1" t="s">
        <v>62</v>
      </c>
      <c r="AV121" s="1" t="s">
        <v>207</v>
      </c>
      <c r="AW121" s="1" t="s">
        <v>64</v>
      </c>
      <c r="AX121" s="1" t="s">
        <v>48</v>
      </c>
      <c r="AY121" s="8"/>
      <c r="AZ121" s="1" t="s">
        <v>65</v>
      </c>
    </row>
    <row r="122" spans="1:52" ht="52.8" x14ac:dyDescent="0.25">
      <c r="A122" s="1">
        <v>44064.613770671298</v>
      </c>
      <c r="B122" s="1" t="s">
        <v>38</v>
      </c>
      <c r="C122" s="1" t="s">
        <v>89</v>
      </c>
      <c r="D122" s="1">
        <v>4</v>
      </c>
      <c r="E122" s="1" t="s">
        <v>1569</v>
      </c>
      <c r="F122" s="8" t="s">
        <v>3425</v>
      </c>
      <c r="G122" s="1" t="s">
        <v>41</v>
      </c>
      <c r="H122" s="1" t="s">
        <v>1570</v>
      </c>
      <c r="I122" s="8" t="s">
        <v>3472</v>
      </c>
      <c r="M122" s="1" t="s">
        <v>43</v>
      </c>
      <c r="N122" s="1" t="s">
        <v>1571</v>
      </c>
      <c r="O122" s="8" t="s">
        <v>3244</v>
      </c>
      <c r="P122" s="1" t="s">
        <v>87</v>
      </c>
      <c r="Q122" s="1" t="s">
        <v>1572</v>
      </c>
      <c r="R122" s="8" t="s">
        <v>3425</v>
      </c>
      <c r="S122" s="1" t="s">
        <v>89</v>
      </c>
      <c r="T122" s="1" t="s">
        <v>48</v>
      </c>
      <c r="U122" s="1" t="s">
        <v>49</v>
      </c>
      <c r="V122" s="1">
        <v>4</v>
      </c>
      <c r="W122" s="1" t="s">
        <v>71</v>
      </c>
      <c r="X122" s="8"/>
      <c r="Y122" s="1" t="s">
        <v>135</v>
      </c>
      <c r="Z122" s="1" t="s">
        <v>73</v>
      </c>
      <c r="AA122" s="1" t="s">
        <v>53</v>
      </c>
      <c r="AB122" s="1" t="s">
        <v>1573</v>
      </c>
      <c r="AC122" s="8" t="s">
        <v>4138</v>
      </c>
      <c r="AD122" s="1" t="s">
        <v>1574</v>
      </c>
      <c r="AE122" s="8" t="s">
        <v>3265</v>
      </c>
      <c r="AF122" s="1" t="s">
        <v>1575</v>
      </c>
      <c r="AG122" s="8" t="s">
        <v>3859</v>
      </c>
      <c r="AH122" s="1">
        <v>2</v>
      </c>
      <c r="AI122" s="1" t="s">
        <v>1576</v>
      </c>
      <c r="AJ122" s="8" t="s">
        <v>3556</v>
      </c>
      <c r="AK122" s="1">
        <v>3</v>
      </c>
      <c r="AL122" s="1" t="s">
        <v>1577</v>
      </c>
      <c r="AM122" s="8" t="s">
        <v>3556</v>
      </c>
      <c r="AN122" s="1">
        <v>4</v>
      </c>
      <c r="AO122" s="1" t="s">
        <v>1578</v>
      </c>
      <c r="AP122" s="8" t="s">
        <v>4141</v>
      </c>
      <c r="AQ122" s="1">
        <v>5</v>
      </c>
      <c r="AR122" s="1" t="s">
        <v>80</v>
      </c>
      <c r="AS122" s="1" t="s">
        <v>1579</v>
      </c>
      <c r="AT122" s="8" t="s">
        <v>4142</v>
      </c>
      <c r="AU122" s="1" t="s">
        <v>62</v>
      </c>
      <c r="AV122" s="1" t="s">
        <v>63</v>
      </c>
      <c r="AW122" s="1" t="s">
        <v>1580</v>
      </c>
      <c r="AZ122" s="1" t="s">
        <v>65</v>
      </c>
    </row>
    <row r="123" spans="1:52" ht="79.2" x14ac:dyDescent="0.25">
      <c r="A123" s="1">
        <v>44064.616393819444</v>
      </c>
      <c r="B123" s="1" t="s">
        <v>38</v>
      </c>
      <c r="C123" s="1" t="s">
        <v>143</v>
      </c>
      <c r="D123" s="1">
        <v>5</v>
      </c>
      <c r="E123" s="1" t="s">
        <v>1581</v>
      </c>
      <c r="F123" s="8" t="s">
        <v>3860</v>
      </c>
      <c r="G123" s="1" t="s">
        <v>117</v>
      </c>
      <c r="H123" s="1" t="s">
        <v>1582</v>
      </c>
      <c r="I123" s="8" t="s">
        <v>3247</v>
      </c>
      <c r="J123" s="1" t="s">
        <v>119</v>
      </c>
      <c r="K123" s="1" t="s">
        <v>1583</v>
      </c>
      <c r="L123" s="8" t="s">
        <v>3417</v>
      </c>
      <c r="M123" s="1" t="s">
        <v>43</v>
      </c>
      <c r="N123" s="1" t="s">
        <v>1584</v>
      </c>
      <c r="O123" s="8" t="s">
        <v>3244</v>
      </c>
      <c r="P123" s="1" t="s">
        <v>87</v>
      </c>
      <c r="Q123" s="1" t="s">
        <v>1585</v>
      </c>
      <c r="R123" s="8" t="s">
        <v>3425</v>
      </c>
      <c r="S123" s="1" t="s">
        <v>89</v>
      </c>
      <c r="T123" s="1" t="s">
        <v>48</v>
      </c>
      <c r="U123" s="1" t="s">
        <v>48</v>
      </c>
      <c r="V123" s="1">
        <v>4</v>
      </c>
      <c r="W123" s="1" t="s">
        <v>71</v>
      </c>
      <c r="X123" s="8"/>
      <c r="Y123" s="1" t="s">
        <v>135</v>
      </c>
      <c r="Z123" s="1" t="s">
        <v>91</v>
      </c>
      <c r="AA123" s="1" t="s">
        <v>152</v>
      </c>
      <c r="AB123" s="1" t="s">
        <v>1586</v>
      </c>
      <c r="AC123" s="8" t="s">
        <v>3627</v>
      </c>
      <c r="AD123" s="1" t="s">
        <v>1587</v>
      </c>
      <c r="AE123" s="8" t="s">
        <v>3390</v>
      </c>
      <c r="AF123" s="13" t="s">
        <v>1588</v>
      </c>
      <c r="AG123" s="8" t="s">
        <v>3861</v>
      </c>
      <c r="AH123" s="1">
        <v>4</v>
      </c>
      <c r="AI123" s="1" t="s">
        <v>1589</v>
      </c>
      <c r="AJ123" s="8" t="s">
        <v>3862</v>
      </c>
      <c r="AK123" s="1">
        <v>4</v>
      </c>
      <c r="AL123" s="1" t="s">
        <v>1590</v>
      </c>
      <c r="AM123" s="8" t="s">
        <v>3423</v>
      </c>
      <c r="AN123" s="1">
        <v>4</v>
      </c>
      <c r="AO123" s="1" t="s">
        <v>1591</v>
      </c>
      <c r="AP123" s="8" t="s">
        <v>3571</v>
      </c>
      <c r="AQ123" s="1">
        <v>5</v>
      </c>
      <c r="AR123" s="1" t="s">
        <v>80</v>
      </c>
      <c r="AS123" s="1" t="s">
        <v>1592</v>
      </c>
      <c r="AT123" s="8" t="s">
        <v>3863</v>
      </c>
      <c r="AU123" s="1" t="s">
        <v>406</v>
      </c>
      <c r="AV123" s="1" t="s">
        <v>142</v>
      </c>
      <c r="AW123" s="1" t="s">
        <v>64</v>
      </c>
      <c r="AX123" s="1" t="s">
        <v>1593</v>
      </c>
      <c r="AY123" s="8"/>
      <c r="AZ123" s="1" t="s">
        <v>65</v>
      </c>
    </row>
    <row r="124" spans="1:52" ht="52.8" x14ac:dyDescent="0.25">
      <c r="A124" s="1">
        <v>44064.616924224538</v>
      </c>
      <c r="B124" s="1" t="s">
        <v>38</v>
      </c>
      <c r="C124" s="1" t="s">
        <v>39</v>
      </c>
      <c r="D124" s="1">
        <v>2</v>
      </c>
      <c r="E124" s="1" t="s">
        <v>1594</v>
      </c>
      <c r="F124" s="8" t="s">
        <v>3860</v>
      </c>
      <c r="G124" s="1" t="s">
        <v>41</v>
      </c>
      <c r="H124" s="1" t="s">
        <v>1595</v>
      </c>
      <c r="I124" s="8" t="s">
        <v>3425</v>
      </c>
      <c r="M124" s="1" t="s">
        <v>43</v>
      </c>
      <c r="N124" s="1" t="s">
        <v>1596</v>
      </c>
      <c r="O124" s="8" t="s">
        <v>3244</v>
      </c>
      <c r="P124" s="1" t="s">
        <v>87</v>
      </c>
      <c r="Q124" s="1" t="s">
        <v>1597</v>
      </c>
      <c r="R124" s="8" t="s">
        <v>3425</v>
      </c>
      <c r="S124" s="1" t="s">
        <v>89</v>
      </c>
      <c r="T124" s="1" t="s">
        <v>48</v>
      </c>
      <c r="U124" s="1" t="s">
        <v>49</v>
      </c>
      <c r="V124" s="1">
        <v>4</v>
      </c>
      <c r="W124" s="1" t="s">
        <v>774</v>
      </c>
      <c r="X124" s="8"/>
      <c r="Y124" s="1" t="s">
        <v>72</v>
      </c>
      <c r="Z124" s="1" t="s">
        <v>73</v>
      </c>
      <c r="AA124" s="1" t="s">
        <v>53</v>
      </c>
      <c r="AB124" s="1" t="s">
        <v>1598</v>
      </c>
      <c r="AC124" s="8" t="s">
        <v>3473</v>
      </c>
      <c r="AD124" s="1" t="s">
        <v>1599</v>
      </c>
      <c r="AE124" s="8" t="s">
        <v>3425</v>
      </c>
      <c r="AF124" s="1" t="s">
        <v>1600</v>
      </c>
      <c r="AG124" s="8" t="s">
        <v>3676</v>
      </c>
      <c r="AH124" s="1">
        <v>3</v>
      </c>
      <c r="AI124" s="1" t="s">
        <v>1601</v>
      </c>
      <c r="AJ124" s="8" t="s">
        <v>3470</v>
      </c>
      <c r="AK124" s="1">
        <v>4</v>
      </c>
      <c r="AL124" s="1" t="s">
        <v>1602</v>
      </c>
      <c r="AM124" s="8" t="s">
        <v>3906</v>
      </c>
      <c r="AN124" s="1" t="s">
        <v>3356</v>
      </c>
      <c r="AO124" s="1" t="s">
        <v>1602</v>
      </c>
      <c r="AP124" s="8" t="s">
        <v>3906</v>
      </c>
      <c r="AQ124" s="1">
        <v>4</v>
      </c>
      <c r="AR124" s="1" t="s">
        <v>60</v>
      </c>
      <c r="AS124" s="1" t="s">
        <v>1603</v>
      </c>
      <c r="AT124" s="8" t="s">
        <v>3642</v>
      </c>
      <c r="AU124" s="1" t="s">
        <v>62</v>
      </c>
      <c r="AV124" s="1" t="s">
        <v>142</v>
      </c>
      <c r="AW124" s="1" t="s">
        <v>997</v>
      </c>
      <c r="AZ124" s="1" t="s">
        <v>65</v>
      </c>
    </row>
    <row r="125" spans="1:52" ht="52.8" x14ac:dyDescent="0.25">
      <c r="A125" s="1">
        <v>44064.623083761573</v>
      </c>
      <c r="B125" s="1" t="s">
        <v>38</v>
      </c>
      <c r="C125" s="1" t="s">
        <v>115</v>
      </c>
      <c r="D125" s="1">
        <v>3</v>
      </c>
      <c r="E125" s="1" t="s">
        <v>1604</v>
      </c>
      <c r="F125" s="8" t="s">
        <v>3315</v>
      </c>
      <c r="G125" s="1" t="s">
        <v>41</v>
      </c>
      <c r="H125" s="1" t="s">
        <v>1605</v>
      </c>
      <c r="I125" s="8" t="s">
        <v>3864</v>
      </c>
      <c r="M125" s="1" t="s">
        <v>43</v>
      </c>
      <c r="N125" s="1" t="s">
        <v>1606</v>
      </c>
      <c r="O125" s="8" t="s">
        <v>3244</v>
      </c>
      <c r="P125" s="1" t="s">
        <v>87</v>
      </c>
      <c r="Q125" s="1" t="s">
        <v>1607</v>
      </c>
      <c r="R125" s="8" t="s">
        <v>3286</v>
      </c>
      <c r="S125" s="1" t="s">
        <v>89</v>
      </c>
      <c r="T125" s="1" t="s">
        <v>184</v>
      </c>
      <c r="U125" s="1" t="s">
        <v>70</v>
      </c>
      <c r="V125" s="1">
        <v>1</v>
      </c>
      <c r="W125" s="1" t="s">
        <v>1608</v>
      </c>
      <c r="X125" s="8"/>
      <c r="Y125" s="1" t="s">
        <v>1609</v>
      </c>
      <c r="Z125" s="1" t="s">
        <v>1610</v>
      </c>
      <c r="AA125" s="1" t="s">
        <v>1611</v>
      </c>
      <c r="AB125" s="1" t="s">
        <v>1612</v>
      </c>
      <c r="AC125" s="8" t="s">
        <v>3865</v>
      </c>
      <c r="AD125" s="1" t="s">
        <v>1613</v>
      </c>
      <c r="AE125" s="8" t="s">
        <v>6054</v>
      </c>
      <c r="AF125" s="1" t="s">
        <v>1614</v>
      </c>
      <c r="AG125" s="8" t="s">
        <v>3676</v>
      </c>
      <c r="AH125" s="1">
        <v>2</v>
      </c>
      <c r="AI125" s="1" t="s">
        <v>1615</v>
      </c>
      <c r="AJ125" s="8" t="s">
        <v>3374</v>
      </c>
      <c r="AK125" s="1">
        <v>3</v>
      </c>
      <c r="AL125" s="1" t="s">
        <v>1616</v>
      </c>
      <c r="AM125" s="8" t="s">
        <v>3866</v>
      </c>
      <c r="AN125" s="1">
        <v>3</v>
      </c>
      <c r="AO125" s="1" t="s">
        <v>1617</v>
      </c>
      <c r="AP125" s="8" t="s">
        <v>3346</v>
      </c>
      <c r="AQ125" s="1">
        <v>3</v>
      </c>
      <c r="AR125" s="1" t="s">
        <v>140</v>
      </c>
      <c r="AS125" s="1" t="s">
        <v>1618</v>
      </c>
      <c r="AT125" s="8" t="s">
        <v>3324</v>
      </c>
      <c r="AU125" s="1" t="s">
        <v>62</v>
      </c>
      <c r="AV125" s="1" t="s">
        <v>207</v>
      </c>
      <c r="AW125" s="1" t="s">
        <v>64</v>
      </c>
      <c r="AX125" s="1" t="s">
        <v>1619</v>
      </c>
      <c r="AY125" s="8" t="s">
        <v>3448</v>
      </c>
      <c r="AZ125" s="1" t="s">
        <v>65</v>
      </c>
    </row>
    <row r="126" spans="1:52" ht="52.8" x14ac:dyDescent="0.25">
      <c r="A126" s="1">
        <v>44064.625699317126</v>
      </c>
      <c r="B126" s="1" t="s">
        <v>38</v>
      </c>
      <c r="C126" s="1" t="s">
        <v>115</v>
      </c>
      <c r="D126" s="1">
        <v>4</v>
      </c>
      <c r="E126" s="1" t="s">
        <v>1620</v>
      </c>
      <c r="F126" s="8" t="s">
        <v>4143</v>
      </c>
      <c r="G126" s="1" t="s">
        <v>117</v>
      </c>
      <c r="H126" s="1" t="s">
        <v>1621</v>
      </c>
      <c r="I126" s="8" t="s">
        <v>3286</v>
      </c>
      <c r="J126" s="1" t="s">
        <v>119</v>
      </c>
      <c r="K126" s="1" t="s">
        <v>1622</v>
      </c>
      <c r="L126" s="8" t="s">
        <v>3867</v>
      </c>
      <c r="M126" s="1" t="s">
        <v>43</v>
      </c>
      <c r="N126" s="1" t="s">
        <v>1623</v>
      </c>
      <c r="O126" s="8" t="s">
        <v>3244</v>
      </c>
      <c r="P126" s="1" t="s">
        <v>45</v>
      </c>
      <c r="Q126" s="1" t="s">
        <v>1624</v>
      </c>
      <c r="R126" s="8" t="s">
        <v>3425</v>
      </c>
      <c r="S126" s="1" t="s">
        <v>47</v>
      </c>
      <c r="T126" s="1" t="s">
        <v>48</v>
      </c>
      <c r="U126" s="1" t="s">
        <v>49</v>
      </c>
      <c r="V126" s="1">
        <v>4</v>
      </c>
      <c r="W126" s="1" t="s">
        <v>71</v>
      </c>
      <c r="X126" s="8"/>
      <c r="Y126" s="1" t="s">
        <v>72</v>
      </c>
      <c r="Z126" s="1" t="s">
        <v>91</v>
      </c>
      <c r="AA126" s="1" t="s">
        <v>53</v>
      </c>
      <c r="AB126" s="1" t="s">
        <v>1625</v>
      </c>
      <c r="AC126" s="8" t="s">
        <v>3761</v>
      </c>
      <c r="AD126" s="1" t="s">
        <v>1626</v>
      </c>
      <c r="AE126" s="8" t="s">
        <v>3265</v>
      </c>
      <c r="AF126" s="1" t="s">
        <v>1627</v>
      </c>
      <c r="AG126" s="8" t="s">
        <v>4144</v>
      </c>
      <c r="AH126" s="1">
        <v>4</v>
      </c>
      <c r="AI126" s="1" t="s">
        <v>1628</v>
      </c>
      <c r="AJ126" s="8" t="s">
        <v>3826</v>
      </c>
      <c r="AK126" s="1">
        <v>5</v>
      </c>
      <c r="AL126" s="1" t="s">
        <v>1629</v>
      </c>
      <c r="AM126" s="8" t="s">
        <v>3346</v>
      </c>
      <c r="AN126" s="1">
        <v>4</v>
      </c>
      <c r="AO126" s="1" t="s">
        <v>1630</v>
      </c>
      <c r="AP126" s="8" t="s">
        <v>3868</v>
      </c>
      <c r="AQ126" s="1">
        <v>3</v>
      </c>
      <c r="AR126" s="1" t="s">
        <v>60</v>
      </c>
      <c r="AS126" s="1" t="s">
        <v>1631</v>
      </c>
      <c r="AT126" s="8" t="s">
        <v>3405</v>
      </c>
      <c r="AU126" s="1" t="s">
        <v>62</v>
      </c>
      <c r="AV126" s="1" t="s">
        <v>160</v>
      </c>
      <c r="AW126" s="1" t="s">
        <v>64</v>
      </c>
      <c r="AX126" s="1" t="s">
        <v>1632</v>
      </c>
      <c r="AY126" s="8"/>
      <c r="AZ126" s="1" t="s">
        <v>65</v>
      </c>
    </row>
    <row r="127" spans="1:52" ht="92.4" x14ac:dyDescent="0.25">
      <c r="A127" s="1">
        <v>44064.630553819443</v>
      </c>
      <c r="B127" s="1" t="s">
        <v>38</v>
      </c>
      <c r="C127" s="1" t="s">
        <v>143</v>
      </c>
      <c r="D127" s="1">
        <v>5</v>
      </c>
      <c r="E127" s="1" t="s">
        <v>1633</v>
      </c>
      <c r="F127" s="8" t="s">
        <v>3259</v>
      </c>
      <c r="G127" s="1" t="s">
        <v>117</v>
      </c>
      <c r="H127" s="1" t="s">
        <v>1634</v>
      </c>
      <c r="I127" s="8" t="s">
        <v>3869</v>
      </c>
      <c r="J127" s="1" t="s">
        <v>119</v>
      </c>
      <c r="K127" s="1" t="s">
        <v>1635</v>
      </c>
      <c r="L127" s="8" t="s">
        <v>4146</v>
      </c>
      <c r="M127" s="1" t="s">
        <v>101</v>
      </c>
      <c r="N127" s="1" t="s">
        <v>1636</v>
      </c>
      <c r="O127" s="8" t="s">
        <v>3716</v>
      </c>
      <c r="P127" s="1" t="s">
        <v>87</v>
      </c>
      <c r="Q127" s="1" t="s">
        <v>1637</v>
      </c>
      <c r="R127" s="8" t="s">
        <v>3265</v>
      </c>
      <c r="S127" s="1" t="s">
        <v>39</v>
      </c>
      <c r="T127" s="1" t="s">
        <v>49</v>
      </c>
      <c r="U127" s="1" t="s">
        <v>70</v>
      </c>
      <c r="V127" s="1">
        <v>5</v>
      </c>
      <c r="W127" s="1" t="s">
        <v>1638</v>
      </c>
      <c r="X127" s="8"/>
      <c r="Y127" s="1" t="s">
        <v>135</v>
      </c>
      <c r="Z127" s="1" t="s">
        <v>91</v>
      </c>
      <c r="AA127" s="1" t="s">
        <v>152</v>
      </c>
      <c r="AB127" s="1" t="s">
        <v>1637</v>
      </c>
      <c r="AC127" s="8" t="s">
        <v>4145</v>
      </c>
      <c r="AD127" s="1" t="s">
        <v>1639</v>
      </c>
      <c r="AE127" s="8" t="s">
        <v>3265</v>
      </c>
      <c r="AF127" s="1" t="s">
        <v>1640</v>
      </c>
      <c r="AG127" s="8" t="s">
        <v>3836</v>
      </c>
      <c r="AH127" s="1">
        <v>3</v>
      </c>
      <c r="AI127" s="1" t="s">
        <v>1641</v>
      </c>
      <c r="AJ127" s="8" t="s">
        <v>3556</v>
      </c>
      <c r="AK127" s="1">
        <v>5</v>
      </c>
      <c r="AL127" s="1" t="s">
        <v>1642</v>
      </c>
      <c r="AM127" s="8" t="s">
        <v>3906</v>
      </c>
      <c r="AN127" s="1">
        <v>5</v>
      </c>
      <c r="AO127" s="1" t="s">
        <v>1643</v>
      </c>
      <c r="AP127" s="8" t="s">
        <v>3346</v>
      </c>
      <c r="AQ127" s="1">
        <v>4</v>
      </c>
      <c r="AR127" s="1" t="s">
        <v>60</v>
      </c>
      <c r="AS127" s="1" t="s">
        <v>1644</v>
      </c>
      <c r="AT127" s="8" t="s">
        <v>3292</v>
      </c>
      <c r="AU127" s="1" t="s">
        <v>62</v>
      </c>
      <c r="AV127" s="1" t="s">
        <v>1645</v>
      </c>
      <c r="AW127" s="1" t="s">
        <v>64</v>
      </c>
      <c r="AX127" s="1" t="s">
        <v>1643</v>
      </c>
      <c r="AY127" s="8"/>
      <c r="AZ127" s="1" t="s">
        <v>65</v>
      </c>
    </row>
    <row r="128" spans="1:52" ht="92.4" x14ac:dyDescent="0.25">
      <c r="A128" s="1">
        <v>44064.633528067134</v>
      </c>
      <c r="B128" s="1" t="s">
        <v>38</v>
      </c>
      <c r="C128" s="1" t="s">
        <v>39</v>
      </c>
      <c r="D128" s="1">
        <v>3</v>
      </c>
      <c r="E128" s="1" t="s">
        <v>1646</v>
      </c>
      <c r="F128" s="8" t="s">
        <v>3638</v>
      </c>
      <c r="G128" s="1" t="s">
        <v>41</v>
      </c>
      <c r="H128" s="1" t="s">
        <v>1647</v>
      </c>
      <c r="I128" s="8" t="s">
        <v>3247</v>
      </c>
      <c r="M128" s="1" t="s">
        <v>101</v>
      </c>
      <c r="N128" s="1" t="s">
        <v>1648</v>
      </c>
      <c r="O128" s="8" t="s">
        <v>3870</v>
      </c>
      <c r="P128" s="1" t="s">
        <v>87</v>
      </c>
      <c r="Q128" s="1" t="s">
        <v>1649</v>
      </c>
      <c r="R128" s="8" t="s">
        <v>3425</v>
      </c>
      <c r="S128" s="1" t="s">
        <v>39</v>
      </c>
      <c r="T128" s="1" t="s">
        <v>49</v>
      </c>
      <c r="U128" s="1" t="s">
        <v>70</v>
      </c>
      <c r="V128" s="1">
        <v>4</v>
      </c>
      <c r="W128" s="1" t="s">
        <v>123</v>
      </c>
      <c r="X128" s="8"/>
      <c r="Y128" s="1" t="s">
        <v>90</v>
      </c>
      <c r="Z128" s="1" t="s">
        <v>52</v>
      </c>
      <c r="AA128" s="1" t="s">
        <v>152</v>
      </c>
      <c r="AB128" s="1" t="s">
        <v>1650</v>
      </c>
      <c r="AC128" s="8" t="s">
        <v>3244</v>
      </c>
      <c r="AD128" s="1" t="s">
        <v>1651</v>
      </c>
      <c r="AE128" s="8" t="s">
        <v>6054</v>
      </c>
      <c r="AF128" s="1" t="s">
        <v>1652</v>
      </c>
      <c r="AG128" s="8" t="s">
        <v>3346</v>
      </c>
      <c r="AH128" s="1">
        <v>4</v>
      </c>
      <c r="AI128" s="1" t="s">
        <v>1653</v>
      </c>
      <c r="AJ128" s="8" t="s">
        <v>3939</v>
      </c>
      <c r="AK128" s="1">
        <v>4</v>
      </c>
      <c r="AL128" s="1" t="s">
        <v>1642</v>
      </c>
      <c r="AM128" s="8" t="s">
        <v>3346</v>
      </c>
      <c r="AN128" s="1">
        <v>3</v>
      </c>
      <c r="AO128" s="1" t="s">
        <v>1642</v>
      </c>
      <c r="AP128" s="8" t="s">
        <v>3346</v>
      </c>
      <c r="AQ128" s="1">
        <v>4</v>
      </c>
      <c r="AR128" s="1" t="s">
        <v>60</v>
      </c>
      <c r="AS128" s="1" t="s">
        <v>1654</v>
      </c>
      <c r="AT128" s="8" t="s">
        <v>3302</v>
      </c>
      <c r="AU128" s="1" t="s">
        <v>62</v>
      </c>
      <c r="AV128" s="1" t="s">
        <v>63</v>
      </c>
      <c r="AW128" s="1" t="s">
        <v>1655</v>
      </c>
      <c r="AX128" s="1" t="s">
        <v>1656</v>
      </c>
      <c r="AY128" s="8"/>
      <c r="AZ128" s="1" t="s">
        <v>65</v>
      </c>
    </row>
    <row r="129" spans="1:53" ht="92.4" x14ac:dyDescent="0.25">
      <c r="A129" s="1">
        <v>44064.638096550931</v>
      </c>
      <c r="B129" s="1" t="s">
        <v>38</v>
      </c>
      <c r="C129" s="1" t="s">
        <v>39</v>
      </c>
      <c r="D129" s="1">
        <v>3</v>
      </c>
      <c r="E129" s="1" t="s">
        <v>1657</v>
      </c>
      <c r="F129" s="8" t="s">
        <v>3334</v>
      </c>
      <c r="G129" s="1" t="s">
        <v>117</v>
      </c>
      <c r="H129" s="1" t="s">
        <v>1658</v>
      </c>
      <c r="I129" s="8" t="s">
        <v>3286</v>
      </c>
      <c r="J129" s="1" t="s">
        <v>146</v>
      </c>
      <c r="K129" s="1" t="s">
        <v>1659</v>
      </c>
      <c r="L129" s="8" t="s">
        <v>3871</v>
      </c>
      <c r="M129" s="1" t="s">
        <v>43</v>
      </c>
      <c r="N129" s="1" t="s">
        <v>1660</v>
      </c>
      <c r="O129" s="8" t="s">
        <v>3287</v>
      </c>
      <c r="P129" s="1" t="s">
        <v>87</v>
      </c>
      <c r="Q129" s="1" t="s">
        <v>1661</v>
      </c>
      <c r="R129" s="8" t="s">
        <v>3286</v>
      </c>
      <c r="S129" s="1" t="s">
        <v>209</v>
      </c>
      <c r="T129" s="1" t="s">
        <v>48</v>
      </c>
      <c r="U129" s="1" t="s">
        <v>49</v>
      </c>
      <c r="V129" s="1">
        <v>3</v>
      </c>
      <c r="W129" s="1" t="s">
        <v>123</v>
      </c>
      <c r="X129" s="8"/>
      <c r="Y129" s="1" t="s">
        <v>72</v>
      </c>
      <c r="Z129" s="1" t="s">
        <v>52</v>
      </c>
      <c r="AA129" s="1" t="s">
        <v>53</v>
      </c>
      <c r="AB129" s="1" t="s">
        <v>1662</v>
      </c>
      <c r="AC129" s="8" t="s">
        <v>4068</v>
      </c>
      <c r="AD129" s="1" t="s">
        <v>1663</v>
      </c>
      <c r="AE129" s="8" t="s">
        <v>3425</v>
      </c>
      <c r="AF129" s="1" t="s">
        <v>1664</v>
      </c>
      <c r="AG129" s="8" t="s">
        <v>4147</v>
      </c>
      <c r="AH129" s="1">
        <v>2</v>
      </c>
      <c r="AI129" s="1" t="s">
        <v>1665</v>
      </c>
      <c r="AJ129" s="8" t="s">
        <v>3843</v>
      </c>
      <c r="AK129" s="1">
        <v>3</v>
      </c>
      <c r="AL129" s="1" t="s">
        <v>1666</v>
      </c>
      <c r="AM129" s="8" t="s">
        <v>3434</v>
      </c>
      <c r="AN129" s="1">
        <v>3</v>
      </c>
      <c r="AO129" s="1" t="s">
        <v>1667</v>
      </c>
      <c r="AP129" s="8" t="s">
        <v>3423</v>
      </c>
      <c r="AQ129" s="1">
        <v>3</v>
      </c>
      <c r="AR129" s="1" t="s">
        <v>60</v>
      </c>
      <c r="AS129" s="1" t="s">
        <v>1668</v>
      </c>
      <c r="AT129" s="8" t="s">
        <v>3302</v>
      </c>
      <c r="AU129" s="1" t="s">
        <v>62</v>
      </c>
      <c r="AV129" s="1" t="s">
        <v>82</v>
      </c>
      <c r="AW129" s="1" t="s">
        <v>64</v>
      </c>
      <c r="AX129" s="1" t="s">
        <v>1669</v>
      </c>
      <c r="AY129" s="8"/>
      <c r="AZ129" s="1" t="s">
        <v>65</v>
      </c>
    </row>
    <row r="130" spans="1:53" ht="52.8" x14ac:dyDescent="0.25">
      <c r="A130" s="1">
        <v>44064.640262141205</v>
      </c>
      <c r="B130" s="1" t="s">
        <v>38</v>
      </c>
      <c r="C130" s="1" t="s">
        <v>89</v>
      </c>
      <c r="D130" s="1">
        <v>4</v>
      </c>
      <c r="E130" s="1" t="s">
        <v>1670</v>
      </c>
      <c r="F130" s="8" t="s">
        <v>3642</v>
      </c>
      <c r="G130" s="1" t="s">
        <v>41</v>
      </c>
      <c r="H130" s="1" t="s">
        <v>1671</v>
      </c>
      <c r="I130" s="8" t="s">
        <v>4148</v>
      </c>
      <c r="M130" s="1" t="s">
        <v>43</v>
      </c>
      <c r="N130" s="1" t="s">
        <v>1672</v>
      </c>
      <c r="O130" s="8" t="s">
        <v>3244</v>
      </c>
      <c r="P130" s="1" t="s">
        <v>87</v>
      </c>
      <c r="Q130" s="1" t="s">
        <v>1673</v>
      </c>
      <c r="R130" s="8" t="s">
        <v>3259</v>
      </c>
      <c r="S130" s="1" t="s">
        <v>89</v>
      </c>
      <c r="T130" s="1" t="s">
        <v>49</v>
      </c>
      <c r="U130" s="1" t="s">
        <v>70</v>
      </c>
      <c r="V130" s="1">
        <v>4</v>
      </c>
      <c r="W130" s="1" t="s">
        <v>71</v>
      </c>
      <c r="X130" s="8"/>
      <c r="Y130" s="1" t="s">
        <v>135</v>
      </c>
      <c r="Z130" s="1" t="s">
        <v>91</v>
      </c>
      <c r="AA130" s="1" t="s">
        <v>152</v>
      </c>
      <c r="AB130" s="1" t="s">
        <v>1674</v>
      </c>
      <c r="AC130" s="8" t="s">
        <v>3425</v>
      </c>
      <c r="AD130" s="1" t="s">
        <v>1675</v>
      </c>
      <c r="AE130" s="8" t="s">
        <v>6062</v>
      </c>
      <c r="AF130" s="1" t="s">
        <v>1165</v>
      </c>
      <c r="AG130" s="8" t="s">
        <v>3873</v>
      </c>
      <c r="AH130" s="1">
        <v>4</v>
      </c>
      <c r="AI130" s="1" t="s">
        <v>1676</v>
      </c>
      <c r="AJ130" s="8" t="s">
        <v>3872</v>
      </c>
      <c r="AK130" s="1">
        <v>2</v>
      </c>
      <c r="AL130" s="1" t="s">
        <v>1677</v>
      </c>
      <c r="AM130" s="8" t="s">
        <v>3872</v>
      </c>
      <c r="AN130" s="1">
        <v>3</v>
      </c>
      <c r="AO130" s="1" t="s">
        <v>1678</v>
      </c>
      <c r="AP130" s="8" t="s">
        <v>3874</v>
      </c>
      <c r="AQ130" s="1">
        <v>2</v>
      </c>
      <c r="AR130" s="1" t="s">
        <v>191</v>
      </c>
      <c r="AS130" s="1" t="s">
        <v>1679</v>
      </c>
      <c r="AT130" s="8" t="s">
        <v>3302</v>
      </c>
      <c r="AU130" s="1" t="s">
        <v>62</v>
      </c>
      <c r="AV130" s="1" t="s">
        <v>82</v>
      </c>
      <c r="AW130" s="1" t="s">
        <v>64</v>
      </c>
      <c r="AZ130" s="1" t="s">
        <v>65</v>
      </c>
    </row>
    <row r="131" spans="1:53" ht="105.6" x14ac:dyDescent="0.25">
      <c r="A131" s="1">
        <v>44064.640556087965</v>
      </c>
      <c r="B131" s="1" t="s">
        <v>38</v>
      </c>
      <c r="C131" s="1" t="s">
        <v>209</v>
      </c>
      <c r="D131" s="1">
        <v>1</v>
      </c>
      <c r="E131" s="1" t="s">
        <v>1680</v>
      </c>
      <c r="F131" s="8" t="s">
        <v>3732</v>
      </c>
      <c r="G131" s="1" t="s">
        <v>117</v>
      </c>
      <c r="H131" s="1" t="s">
        <v>1681</v>
      </c>
      <c r="I131" s="8" t="s">
        <v>3875</v>
      </c>
      <c r="J131" s="1" t="s">
        <v>119</v>
      </c>
      <c r="K131" s="1" t="s">
        <v>1682</v>
      </c>
      <c r="L131" s="8" t="s">
        <v>3876</v>
      </c>
      <c r="M131" s="1" t="s">
        <v>43</v>
      </c>
      <c r="N131" s="1" t="s">
        <v>1683</v>
      </c>
      <c r="O131" s="8" t="s">
        <v>3244</v>
      </c>
      <c r="P131" s="1" t="s">
        <v>87</v>
      </c>
      <c r="Q131" s="1" t="s">
        <v>1684</v>
      </c>
      <c r="R131" s="8" t="s">
        <v>3286</v>
      </c>
      <c r="S131" s="1" t="s">
        <v>89</v>
      </c>
      <c r="T131" s="1" t="s">
        <v>48</v>
      </c>
      <c r="U131" s="1" t="s">
        <v>49</v>
      </c>
      <c r="V131" s="1">
        <v>3</v>
      </c>
      <c r="W131" s="1" t="s">
        <v>71</v>
      </c>
      <c r="X131" s="8"/>
      <c r="Y131" s="1" t="s">
        <v>72</v>
      </c>
      <c r="Z131" s="1" t="s">
        <v>91</v>
      </c>
      <c r="AA131" s="1" t="s">
        <v>53</v>
      </c>
      <c r="AB131" s="1" t="s">
        <v>1685</v>
      </c>
      <c r="AC131" s="8" t="s">
        <v>4149</v>
      </c>
      <c r="AD131" s="1" t="s">
        <v>1686</v>
      </c>
      <c r="AE131" s="8" t="s">
        <v>3425</v>
      </c>
      <c r="AF131" s="1" t="s">
        <v>1687</v>
      </c>
      <c r="AG131" s="8" t="s">
        <v>3507</v>
      </c>
      <c r="AH131" s="1">
        <v>2</v>
      </c>
      <c r="AI131" s="1" t="s">
        <v>1688</v>
      </c>
      <c r="AJ131" s="8" t="s">
        <v>3355</v>
      </c>
      <c r="AK131" s="1">
        <v>4</v>
      </c>
      <c r="AL131" s="1" t="s">
        <v>1689</v>
      </c>
      <c r="AM131" s="8" t="s">
        <v>3355</v>
      </c>
      <c r="AN131" s="1">
        <v>4</v>
      </c>
      <c r="AO131" s="1" t="s">
        <v>1689</v>
      </c>
      <c r="AP131" s="8" t="s">
        <v>3355</v>
      </c>
      <c r="AQ131" s="1">
        <v>4</v>
      </c>
      <c r="AR131" s="1" t="s">
        <v>80</v>
      </c>
      <c r="AS131" s="1" t="s">
        <v>1690</v>
      </c>
      <c r="AT131" s="8" t="s">
        <v>3877</v>
      </c>
      <c r="AU131" s="1" t="s">
        <v>406</v>
      </c>
      <c r="AV131" s="1" t="s">
        <v>63</v>
      </c>
      <c r="AW131" s="1" t="s">
        <v>64</v>
      </c>
      <c r="AZ131" s="1" t="s">
        <v>65</v>
      </c>
    </row>
    <row r="132" spans="1:53" ht="132" x14ac:dyDescent="0.25">
      <c r="A132" s="1">
        <v>44064.643672210645</v>
      </c>
      <c r="B132" s="1" t="s">
        <v>38</v>
      </c>
      <c r="C132" s="1" t="s">
        <v>143</v>
      </c>
      <c r="D132" s="1">
        <v>2</v>
      </c>
      <c r="E132" s="1" t="s">
        <v>1691</v>
      </c>
      <c r="F132" s="8" t="s">
        <v>3657</v>
      </c>
      <c r="G132" s="1" t="s">
        <v>117</v>
      </c>
      <c r="H132" s="1" t="s">
        <v>1692</v>
      </c>
      <c r="I132" s="8" t="s">
        <v>3425</v>
      </c>
      <c r="J132" s="1" t="s">
        <v>146</v>
      </c>
      <c r="K132" s="13" t="s">
        <v>1693</v>
      </c>
      <c r="L132" s="8" t="s">
        <v>3878</v>
      </c>
      <c r="M132" s="1" t="s">
        <v>43</v>
      </c>
      <c r="N132" s="1" t="s">
        <v>1694</v>
      </c>
      <c r="O132" s="8" t="s">
        <v>3373</v>
      </c>
      <c r="P132" s="1" t="s">
        <v>87</v>
      </c>
      <c r="Q132" s="1" t="s">
        <v>1695</v>
      </c>
      <c r="R132" s="8" t="s">
        <v>3425</v>
      </c>
      <c r="S132" s="1" t="s">
        <v>89</v>
      </c>
      <c r="T132" s="1" t="s">
        <v>48</v>
      </c>
      <c r="U132" s="1" t="s">
        <v>49</v>
      </c>
      <c r="V132" s="1">
        <v>4</v>
      </c>
      <c r="W132" s="1" t="s">
        <v>1310</v>
      </c>
      <c r="X132" s="8"/>
      <c r="Y132" s="1" t="s">
        <v>1696</v>
      </c>
      <c r="Z132" s="1" t="s">
        <v>52</v>
      </c>
      <c r="AA132" s="1" t="s">
        <v>53</v>
      </c>
      <c r="AB132" s="1" t="s">
        <v>1697</v>
      </c>
      <c r="AC132" s="8" t="s">
        <v>3425</v>
      </c>
      <c r="AD132" s="13" t="s">
        <v>1698</v>
      </c>
      <c r="AE132" s="8" t="s">
        <v>3879</v>
      </c>
      <c r="AF132" s="1" t="s">
        <v>1699</v>
      </c>
      <c r="AG132" s="8" t="s">
        <v>3880</v>
      </c>
      <c r="AH132" s="1">
        <v>2</v>
      </c>
      <c r="AI132" s="1" t="s">
        <v>1700</v>
      </c>
      <c r="AJ132" s="8" t="s">
        <v>3414</v>
      </c>
      <c r="AK132" s="1">
        <v>4</v>
      </c>
      <c r="AL132" s="1" t="s">
        <v>1701</v>
      </c>
      <c r="AM132" s="8" t="s">
        <v>3881</v>
      </c>
      <c r="AN132" s="1">
        <v>3</v>
      </c>
      <c r="AO132" s="1" t="s">
        <v>1702</v>
      </c>
      <c r="AP132" s="8" t="s">
        <v>4150</v>
      </c>
      <c r="AQ132" s="1">
        <v>4</v>
      </c>
      <c r="AR132" s="1" t="s">
        <v>80</v>
      </c>
      <c r="AS132" s="1" t="s">
        <v>1703</v>
      </c>
      <c r="AT132" s="8" t="s">
        <v>3637</v>
      </c>
      <c r="AU132" s="1" t="s">
        <v>112</v>
      </c>
      <c r="AV132" s="1" t="s">
        <v>1704</v>
      </c>
      <c r="AW132" s="1" t="s">
        <v>344</v>
      </c>
      <c r="AX132" s="1" t="s">
        <v>1705</v>
      </c>
      <c r="AY132" s="8"/>
      <c r="AZ132" s="1" t="s">
        <v>65</v>
      </c>
    </row>
    <row r="133" spans="1:53" ht="52.8" x14ac:dyDescent="0.25">
      <c r="A133" s="1">
        <v>44064.650332187499</v>
      </c>
      <c r="B133" s="1" t="s">
        <v>38</v>
      </c>
      <c r="C133" s="1" t="s">
        <v>39</v>
      </c>
      <c r="D133" s="1">
        <v>2</v>
      </c>
      <c r="E133" s="1" t="s">
        <v>1706</v>
      </c>
      <c r="F133" s="8" t="s">
        <v>3404</v>
      </c>
      <c r="G133" s="1" t="s">
        <v>117</v>
      </c>
      <c r="H133" s="1" t="s">
        <v>1707</v>
      </c>
      <c r="I133" s="8" t="s">
        <v>3547</v>
      </c>
      <c r="J133" s="1" t="s">
        <v>119</v>
      </c>
      <c r="K133" s="1" t="s">
        <v>1708</v>
      </c>
      <c r="L133" s="8" t="s">
        <v>3332</v>
      </c>
      <c r="M133" s="1" t="s">
        <v>101</v>
      </c>
      <c r="N133" s="1" t="s">
        <v>1709</v>
      </c>
      <c r="O133" s="8" t="s">
        <v>3882</v>
      </c>
      <c r="P133" s="1" t="s">
        <v>45</v>
      </c>
      <c r="Q133" s="1" t="s">
        <v>1710</v>
      </c>
      <c r="R133" s="8" t="s">
        <v>3425</v>
      </c>
      <c r="S133" s="1" t="s">
        <v>47</v>
      </c>
      <c r="T133" s="1" t="s">
        <v>48</v>
      </c>
      <c r="U133" s="1" t="s">
        <v>49</v>
      </c>
      <c r="V133" s="1">
        <v>4</v>
      </c>
      <c r="W133" s="1" t="s">
        <v>71</v>
      </c>
      <c r="X133" s="8"/>
      <c r="Y133" s="1" t="s">
        <v>135</v>
      </c>
      <c r="Z133" s="1" t="s">
        <v>52</v>
      </c>
      <c r="AA133" s="1" t="s">
        <v>152</v>
      </c>
      <c r="AB133" s="1" t="s">
        <v>1711</v>
      </c>
      <c r="AC133" s="8" t="s">
        <v>3334</v>
      </c>
      <c r="AD133" s="1" t="s">
        <v>1712</v>
      </c>
      <c r="AE133" s="8" t="s">
        <v>3265</v>
      </c>
      <c r="AF133" s="1" t="s">
        <v>1713</v>
      </c>
      <c r="AG133" s="8" t="s">
        <v>3507</v>
      </c>
      <c r="AH133" s="1">
        <v>3</v>
      </c>
      <c r="AI133" s="1" t="s">
        <v>1714</v>
      </c>
      <c r="AJ133" s="8" t="s">
        <v>3292</v>
      </c>
      <c r="AK133" s="1">
        <v>3</v>
      </c>
      <c r="AL133" s="1" t="s">
        <v>1715</v>
      </c>
      <c r="AM133" s="8" t="s">
        <v>3556</v>
      </c>
      <c r="AN133" s="1">
        <v>3</v>
      </c>
      <c r="AO133" s="1" t="s">
        <v>1716</v>
      </c>
      <c r="AP133" s="8" t="s">
        <v>3401</v>
      </c>
      <c r="AQ133" s="1">
        <v>2</v>
      </c>
      <c r="AR133" s="1" t="s">
        <v>60</v>
      </c>
      <c r="AS133" s="1" t="s">
        <v>1717</v>
      </c>
      <c r="AT133" s="8" t="s">
        <v>3578</v>
      </c>
      <c r="AU133" s="1" t="s">
        <v>62</v>
      </c>
      <c r="AV133" s="1" t="s">
        <v>82</v>
      </c>
      <c r="AW133" s="1" t="s">
        <v>64</v>
      </c>
      <c r="AZ133" s="1" t="s">
        <v>65</v>
      </c>
    </row>
    <row r="134" spans="1:53" ht="52.8" x14ac:dyDescent="0.25">
      <c r="A134" s="1">
        <v>44064.653248854171</v>
      </c>
      <c r="B134" s="1" t="s">
        <v>38</v>
      </c>
      <c r="C134" s="1" t="s">
        <v>115</v>
      </c>
      <c r="D134" s="1">
        <v>1</v>
      </c>
      <c r="E134" s="1" t="s">
        <v>1718</v>
      </c>
      <c r="F134" s="8" t="s">
        <v>3425</v>
      </c>
      <c r="G134" s="1" t="s">
        <v>117</v>
      </c>
      <c r="H134" s="1" t="s">
        <v>1719</v>
      </c>
      <c r="I134" s="8" t="s">
        <v>3320</v>
      </c>
      <c r="J134" s="1" t="s">
        <v>146</v>
      </c>
      <c r="K134" s="1" t="s">
        <v>1720</v>
      </c>
      <c r="L134" s="8" t="s">
        <v>4151</v>
      </c>
      <c r="M134" s="1" t="s">
        <v>43</v>
      </c>
      <c r="N134" s="1" t="s">
        <v>1672</v>
      </c>
      <c r="O134" s="8" t="s">
        <v>3244</v>
      </c>
      <c r="P134" s="1" t="s">
        <v>87</v>
      </c>
      <c r="Q134" s="1" t="s">
        <v>1721</v>
      </c>
      <c r="R134" s="8" t="s">
        <v>3425</v>
      </c>
      <c r="S134" s="1" t="s">
        <v>89</v>
      </c>
      <c r="T134" s="1" t="s">
        <v>48</v>
      </c>
      <c r="U134" s="1" t="s">
        <v>70</v>
      </c>
      <c r="V134" s="1">
        <v>1</v>
      </c>
      <c r="W134" s="1" t="s">
        <v>71</v>
      </c>
      <c r="X134" s="8"/>
      <c r="Y134" s="1" t="s">
        <v>135</v>
      </c>
      <c r="Z134" s="1" t="s">
        <v>91</v>
      </c>
      <c r="AA134" s="1" t="s">
        <v>152</v>
      </c>
      <c r="AB134" s="1" t="s">
        <v>1722</v>
      </c>
      <c r="AC134" s="8" t="s">
        <v>3244</v>
      </c>
      <c r="AD134" s="1" t="s">
        <v>1723</v>
      </c>
      <c r="AE134" s="8" t="s">
        <v>6054</v>
      </c>
      <c r="AF134" s="1" t="s">
        <v>1724</v>
      </c>
      <c r="AG134" s="8" t="s">
        <v>3549</v>
      </c>
      <c r="AH134" s="1">
        <v>2</v>
      </c>
      <c r="AI134" s="1" t="s">
        <v>1725</v>
      </c>
      <c r="AJ134" s="8" t="s">
        <v>3302</v>
      </c>
      <c r="AK134" s="1">
        <v>3</v>
      </c>
      <c r="AL134" s="1" t="s">
        <v>1726</v>
      </c>
      <c r="AM134" s="8" t="s">
        <v>3883</v>
      </c>
      <c r="AN134" s="1">
        <v>2</v>
      </c>
      <c r="AO134" s="1" t="s">
        <v>1727</v>
      </c>
      <c r="AP134" s="8" t="s">
        <v>3549</v>
      </c>
      <c r="AQ134" s="1">
        <v>1</v>
      </c>
      <c r="AR134" s="1" t="s">
        <v>60</v>
      </c>
      <c r="AS134" s="1" t="s">
        <v>1728</v>
      </c>
      <c r="AT134" s="8" t="s">
        <v>2745</v>
      </c>
      <c r="AU134" s="1" t="s">
        <v>62</v>
      </c>
      <c r="AV134" s="1" t="s">
        <v>207</v>
      </c>
      <c r="AW134" s="1" t="s">
        <v>64</v>
      </c>
      <c r="AX134" s="1" t="s">
        <v>1729</v>
      </c>
      <c r="AY134" s="8"/>
      <c r="AZ134" s="1" t="s">
        <v>65</v>
      </c>
    </row>
    <row r="135" spans="1:53" ht="52.8" x14ac:dyDescent="0.25">
      <c r="A135" s="1">
        <v>44064.66798106482</v>
      </c>
      <c r="B135" s="1" t="s">
        <v>38</v>
      </c>
      <c r="C135" s="1" t="s">
        <v>89</v>
      </c>
      <c r="D135" s="1">
        <v>4</v>
      </c>
      <c r="E135" s="1" t="s">
        <v>1730</v>
      </c>
      <c r="F135" s="8" t="s">
        <v>3425</v>
      </c>
      <c r="G135" s="1" t="s">
        <v>41</v>
      </c>
      <c r="H135" s="1" t="s">
        <v>1731</v>
      </c>
      <c r="I135" s="8" t="s">
        <v>3286</v>
      </c>
      <c r="M135" s="1" t="s">
        <v>43</v>
      </c>
      <c r="N135" s="1" t="s">
        <v>1732</v>
      </c>
      <c r="O135" s="8" t="s">
        <v>3884</v>
      </c>
      <c r="P135" s="1" t="s">
        <v>45</v>
      </c>
      <c r="Q135" s="1" t="s">
        <v>1733</v>
      </c>
      <c r="R135" s="8" t="s">
        <v>3425</v>
      </c>
      <c r="S135" s="1" t="s">
        <v>89</v>
      </c>
      <c r="T135" s="1" t="s">
        <v>49</v>
      </c>
      <c r="U135" s="1" t="s">
        <v>70</v>
      </c>
      <c r="V135" s="1">
        <v>4</v>
      </c>
      <c r="W135" s="1" t="s">
        <v>1734</v>
      </c>
      <c r="X135" s="8"/>
      <c r="Y135" s="1" t="s">
        <v>135</v>
      </c>
      <c r="Z135" s="1" t="s">
        <v>52</v>
      </c>
      <c r="AA135" s="1" t="s">
        <v>53</v>
      </c>
      <c r="AB135" s="1" t="s">
        <v>1735</v>
      </c>
      <c r="AC135" s="8" t="s">
        <v>3885</v>
      </c>
      <c r="AD135" s="1" t="s">
        <v>1736</v>
      </c>
      <c r="AE135" s="8" t="s">
        <v>3425</v>
      </c>
      <c r="AF135" s="1" t="s">
        <v>1737</v>
      </c>
      <c r="AG135" s="8" t="s">
        <v>3242</v>
      </c>
      <c r="AH135" s="1">
        <v>3</v>
      </c>
      <c r="AI135" s="1" t="s">
        <v>1738</v>
      </c>
      <c r="AJ135" s="8" t="s">
        <v>3939</v>
      </c>
      <c r="AK135" s="1">
        <v>4</v>
      </c>
      <c r="AL135" s="1" t="s">
        <v>1739</v>
      </c>
      <c r="AM135" s="8" t="s">
        <v>3886</v>
      </c>
      <c r="AN135" s="1">
        <v>4</v>
      </c>
      <c r="AO135" s="1" t="s">
        <v>1740</v>
      </c>
      <c r="AP135" s="8" t="s">
        <v>3355</v>
      </c>
      <c r="AQ135" s="1">
        <v>4</v>
      </c>
      <c r="AR135" s="1" t="s">
        <v>60</v>
      </c>
      <c r="AS135" s="1" t="s">
        <v>1741</v>
      </c>
      <c r="AT135" s="8" t="s">
        <v>4152</v>
      </c>
      <c r="AU135" s="1" t="s">
        <v>62</v>
      </c>
      <c r="AV135" s="1" t="s">
        <v>142</v>
      </c>
      <c r="AW135" s="1" t="s">
        <v>64</v>
      </c>
      <c r="AZ135" s="1" t="s">
        <v>65</v>
      </c>
    </row>
    <row r="136" spans="1:53" ht="118.8" x14ac:dyDescent="0.25">
      <c r="A136" s="1">
        <v>44064.66881880787</v>
      </c>
      <c r="B136" s="1" t="s">
        <v>38</v>
      </c>
      <c r="C136" s="1" t="s">
        <v>39</v>
      </c>
      <c r="D136" s="1">
        <v>5</v>
      </c>
      <c r="E136" s="1" t="s">
        <v>1742</v>
      </c>
      <c r="F136" s="8" t="s">
        <v>3334</v>
      </c>
      <c r="G136" s="1" t="s">
        <v>41</v>
      </c>
      <c r="H136" s="1" t="s">
        <v>1743</v>
      </c>
      <c r="I136" s="8" t="s">
        <v>3320</v>
      </c>
      <c r="M136" s="1" t="s">
        <v>101</v>
      </c>
      <c r="N136" s="1" t="s">
        <v>1744</v>
      </c>
      <c r="O136" s="8" t="s">
        <v>3244</v>
      </c>
      <c r="P136" s="1" t="s">
        <v>87</v>
      </c>
      <c r="Q136" s="1" t="s">
        <v>1745</v>
      </c>
      <c r="R136" s="8" t="s">
        <v>3239</v>
      </c>
      <c r="S136" s="1" t="s">
        <v>39</v>
      </c>
      <c r="T136" s="1" t="s">
        <v>49</v>
      </c>
      <c r="U136" s="1" t="s">
        <v>70</v>
      </c>
      <c r="V136" s="1">
        <v>5</v>
      </c>
      <c r="W136" s="1" t="s">
        <v>50</v>
      </c>
      <c r="X136" s="8"/>
      <c r="Y136" s="1" t="s">
        <v>72</v>
      </c>
      <c r="Z136" s="1" t="s">
        <v>214</v>
      </c>
      <c r="AA136" s="1" t="s">
        <v>152</v>
      </c>
      <c r="AB136" s="1" t="s">
        <v>1746</v>
      </c>
      <c r="AC136" s="8" t="s">
        <v>3887</v>
      </c>
      <c r="AD136" s="1" t="s">
        <v>1747</v>
      </c>
      <c r="AE136" s="8" t="s">
        <v>3265</v>
      </c>
      <c r="AF136" s="1" t="s">
        <v>1748</v>
      </c>
      <c r="AG136" s="8" t="s">
        <v>3414</v>
      </c>
      <c r="AH136" s="1">
        <v>3</v>
      </c>
      <c r="AI136" s="1" t="s">
        <v>1749</v>
      </c>
      <c r="AJ136" s="8" t="s">
        <v>3302</v>
      </c>
      <c r="AK136" s="1">
        <v>5</v>
      </c>
      <c r="AL136" s="1" t="s">
        <v>1750</v>
      </c>
      <c r="AM136" s="8" t="s">
        <v>3888</v>
      </c>
      <c r="AN136" s="1">
        <v>3</v>
      </c>
      <c r="AO136" s="1" t="s">
        <v>1751</v>
      </c>
      <c r="AP136" s="8" t="s">
        <v>3889</v>
      </c>
      <c r="AQ136" s="1">
        <v>4</v>
      </c>
      <c r="AR136" s="1" t="s">
        <v>60</v>
      </c>
      <c r="AS136" s="1" t="s">
        <v>1752</v>
      </c>
      <c r="AT136" s="8" t="s">
        <v>3352</v>
      </c>
      <c r="AU136" s="1" t="s">
        <v>62</v>
      </c>
      <c r="AV136" s="1" t="s">
        <v>1753</v>
      </c>
      <c r="AW136" s="1" t="s">
        <v>64</v>
      </c>
      <c r="AZ136" s="1" t="s">
        <v>65</v>
      </c>
    </row>
    <row r="137" spans="1:53" ht="66" x14ac:dyDescent="0.25">
      <c r="A137" s="1">
        <v>44064.671562858799</v>
      </c>
      <c r="B137" s="1" t="s">
        <v>38</v>
      </c>
      <c r="C137" s="1" t="s">
        <v>143</v>
      </c>
      <c r="D137" s="1">
        <v>3</v>
      </c>
      <c r="E137" s="1" t="s">
        <v>1754</v>
      </c>
      <c r="F137" s="8" t="s">
        <v>3890</v>
      </c>
      <c r="G137" s="1" t="s">
        <v>117</v>
      </c>
      <c r="H137" s="1" t="s">
        <v>1755</v>
      </c>
      <c r="I137" s="8" t="s">
        <v>3325</v>
      </c>
      <c r="J137" s="1" t="s">
        <v>119</v>
      </c>
      <c r="K137" s="1" t="s">
        <v>1756</v>
      </c>
      <c r="L137" s="8" t="s">
        <v>3876</v>
      </c>
      <c r="M137" s="1" t="s">
        <v>43</v>
      </c>
      <c r="N137" s="1" t="s">
        <v>1757</v>
      </c>
      <c r="O137" s="8" t="s">
        <v>3373</v>
      </c>
      <c r="P137" s="1" t="s">
        <v>87</v>
      </c>
      <c r="Q137" s="1" t="s">
        <v>1758</v>
      </c>
      <c r="R137" s="8" t="s">
        <v>3425</v>
      </c>
      <c r="S137" s="1" t="s">
        <v>89</v>
      </c>
      <c r="T137" s="1" t="s">
        <v>48</v>
      </c>
      <c r="U137" s="1" t="s">
        <v>49</v>
      </c>
      <c r="V137" s="1">
        <v>3</v>
      </c>
      <c r="W137" s="1" t="s">
        <v>71</v>
      </c>
      <c r="X137" s="8"/>
      <c r="Y137" s="1" t="s">
        <v>51</v>
      </c>
      <c r="Z137" s="1" t="s">
        <v>73</v>
      </c>
      <c r="AA137" s="1" t="s">
        <v>53</v>
      </c>
      <c r="AB137" s="1" t="s">
        <v>1759</v>
      </c>
      <c r="AC137" s="8" t="s">
        <v>4085</v>
      </c>
      <c r="AD137" s="1" t="s">
        <v>1760</v>
      </c>
      <c r="AE137" s="8" t="s">
        <v>3425</v>
      </c>
      <c r="AF137" s="1" t="s">
        <v>1761</v>
      </c>
      <c r="AG137" s="8" t="s">
        <v>3507</v>
      </c>
      <c r="AH137" s="1">
        <v>3</v>
      </c>
      <c r="AI137" s="1" t="s">
        <v>1762</v>
      </c>
      <c r="AJ137" s="8" t="s">
        <v>3891</v>
      </c>
      <c r="AK137" s="1">
        <v>4</v>
      </c>
      <c r="AL137" s="1" t="s">
        <v>1763</v>
      </c>
      <c r="AM137" s="8" t="s">
        <v>3433</v>
      </c>
      <c r="AN137" s="1">
        <v>4</v>
      </c>
      <c r="AO137" s="1" t="s">
        <v>1764</v>
      </c>
      <c r="AP137" s="8" t="s">
        <v>3892</v>
      </c>
      <c r="AQ137" s="1">
        <v>4</v>
      </c>
      <c r="AR137" s="1" t="s">
        <v>60</v>
      </c>
      <c r="AS137" s="1" t="s">
        <v>1765</v>
      </c>
      <c r="AT137" s="8" t="s">
        <v>3325</v>
      </c>
      <c r="AU137" s="1" t="s">
        <v>62</v>
      </c>
      <c r="AV137" s="1" t="s">
        <v>63</v>
      </c>
      <c r="AW137" s="1" t="s">
        <v>64</v>
      </c>
      <c r="AZ137" s="1" t="s">
        <v>65</v>
      </c>
    </row>
    <row r="138" spans="1:53" ht="92.4" x14ac:dyDescent="0.25">
      <c r="A138" s="1">
        <v>44064.671662546301</v>
      </c>
      <c r="B138" s="1" t="s">
        <v>38</v>
      </c>
      <c r="C138" s="1" t="s">
        <v>39</v>
      </c>
      <c r="D138" s="1">
        <v>3</v>
      </c>
      <c r="E138" s="1" t="s">
        <v>1766</v>
      </c>
      <c r="F138" s="8" t="s">
        <v>3893</v>
      </c>
      <c r="G138" s="1" t="s">
        <v>41</v>
      </c>
      <c r="H138" s="1" t="s">
        <v>1767</v>
      </c>
      <c r="I138" s="8" t="s">
        <v>3302</v>
      </c>
      <c r="M138" s="1" t="s">
        <v>43</v>
      </c>
      <c r="N138" s="1" t="s">
        <v>1768</v>
      </c>
      <c r="O138" s="8" t="s">
        <v>3244</v>
      </c>
      <c r="P138" s="1" t="s">
        <v>87</v>
      </c>
      <c r="Q138" s="1" t="s">
        <v>1769</v>
      </c>
      <c r="R138" s="8" t="s">
        <v>3425</v>
      </c>
      <c r="S138" s="1" t="s">
        <v>47</v>
      </c>
      <c r="T138" s="1" t="s">
        <v>48</v>
      </c>
      <c r="U138" s="1" t="s">
        <v>49</v>
      </c>
      <c r="V138" s="1">
        <v>4</v>
      </c>
      <c r="W138" s="1" t="s">
        <v>1770</v>
      </c>
      <c r="X138" s="8"/>
      <c r="Y138" s="1" t="s">
        <v>90</v>
      </c>
      <c r="Z138" s="1" t="s">
        <v>52</v>
      </c>
      <c r="AA138" s="1" t="s">
        <v>53</v>
      </c>
      <c r="AB138" s="1" t="s">
        <v>1771</v>
      </c>
      <c r="AC138" s="8" t="s">
        <v>3514</v>
      </c>
      <c r="AD138" s="1" t="s">
        <v>1772</v>
      </c>
      <c r="AE138" s="8" t="s">
        <v>6055</v>
      </c>
      <c r="AF138" s="1" t="s">
        <v>1773</v>
      </c>
      <c r="AG138" s="8" t="s">
        <v>3894</v>
      </c>
      <c r="AH138" s="1">
        <v>3</v>
      </c>
      <c r="AI138" s="1" t="s">
        <v>1774</v>
      </c>
      <c r="AJ138" s="8" t="s">
        <v>3895</v>
      </c>
      <c r="AK138" s="1">
        <v>4</v>
      </c>
      <c r="AL138" s="1" t="s">
        <v>1775</v>
      </c>
      <c r="AM138" s="8" t="s">
        <v>3874</v>
      </c>
      <c r="AN138" s="1">
        <v>4</v>
      </c>
      <c r="AO138" s="1" t="s">
        <v>1776</v>
      </c>
      <c r="AP138" s="8" t="s">
        <v>3599</v>
      </c>
      <c r="AQ138" s="1">
        <v>4</v>
      </c>
      <c r="AR138" s="1" t="s">
        <v>60</v>
      </c>
      <c r="AS138" s="1" t="s">
        <v>1777</v>
      </c>
      <c r="AT138" s="8" t="s">
        <v>3896</v>
      </c>
      <c r="AU138" s="1" t="s">
        <v>62</v>
      </c>
      <c r="AV138" s="1" t="s">
        <v>160</v>
      </c>
      <c r="AW138" s="1" t="s">
        <v>1778</v>
      </c>
      <c r="AX138" s="13" t="s">
        <v>1779</v>
      </c>
      <c r="AY138" s="8"/>
      <c r="AZ138" s="1" t="s">
        <v>65</v>
      </c>
    </row>
    <row r="139" spans="1:53" ht="171.6" x14ac:dyDescent="0.25">
      <c r="A139" s="1">
        <v>44064.678937418983</v>
      </c>
      <c r="B139" s="1" t="s">
        <v>38</v>
      </c>
      <c r="C139" s="1" t="s">
        <v>39</v>
      </c>
      <c r="D139" s="1">
        <v>1</v>
      </c>
      <c r="E139" s="1" t="s">
        <v>1780</v>
      </c>
      <c r="F139" s="8" t="s">
        <v>3449</v>
      </c>
      <c r="G139" s="1" t="s">
        <v>117</v>
      </c>
      <c r="H139" s="1" t="s">
        <v>1781</v>
      </c>
      <c r="I139" s="8" t="s">
        <v>4154</v>
      </c>
      <c r="J139" s="1" t="s">
        <v>146</v>
      </c>
      <c r="K139" s="1" t="s">
        <v>1782</v>
      </c>
      <c r="L139" s="8" t="s">
        <v>4153</v>
      </c>
      <c r="M139" s="1" t="s">
        <v>43</v>
      </c>
      <c r="N139" s="1" t="s">
        <v>1783</v>
      </c>
      <c r="O139" s="8" t="s">
        <v>3244</v>
      </c>
      <c r="P139" s="1" t="s">
        <v>45</v>
      </c>
      <c r="Q139" s="1" t="s">
        <v>1784</v>
      </c>
      <c r="R139" s="8" t="s">
        <v>3897</v>
      </c>
      <c r="S139" s="1" t="s">
        <v>89</v>
      </c>
      <c r="T139" s="1" t="s">
        <v>48</v>
      </c>
      <c r="U139" s="1" t="s">
        <v>49</v>
      </c>
      <c r="V139" s="1">
        <v>2</v>
      </c>
      <c r="W139" s="1" t="s">
        <v>71</v>
      </c>
      <c r="X139" s="8"/>
      <c r="Y139" s="1" t="s">
        <v>72</v>
      </c>
      <c r="Z139" s="1" t="s">
        <v>52</v>
      </c>
      <c r="AA139" s="1" t="s">
        <v>53</v>
      </c>
      <c r="AB139" s="1" t="s">
        <v>1785</v>
      </c>
      <c r="AC139" s="8" t="s">
        <v>3548</v>
      </c>
      <c r="AD139" s="1" t="s">
        <v>1786</v>
      </c>
      <c r="AE139" s="8" t="s">
        <v>6054</v>
      </c>
      <c r="AF139" s="1" t="s">
        <v>1787</v>
      </c>
      <c r="AG139" s="8" t="s">
        <v>3898</v>
      </c>
      <c r="AH139" s="1">
        <v>3</v>
      </c>
      <c r="AI139" s="1" t="s">
        <v>1788</v>
      </c>
      <c r="AJ139" s="8" t="s">
        <v>3463</v>
      </c>
      <c r="AK139" s="1">
        <v>3</v>
      </c>
      <c r="AL139" s="1" t="s">
        <v>1789</v>
      </c>
      <c r="AM139" s="8" t="s">
        <v>3374</v>
      </c>
      <c r="AN139" s="1">
        <v>3</v>
      </c>
      <c r="AO139" s="1" t="s">
        <v>1790</v>
      </c>
      <c r="AP139" s="8" t="s">
        <v>3355</v>
      </c>
      <c r="AQ139" s="1">
        <v>3</v>
      </c>
      <c r="AR139" s="1" t="s">
        <v>140</v>
      </c>
      <c r="AS139" s="1" t="s">
        <v>1791</v>
      </c>
      <c r="AT139" s="8" t="s">
        <v>3899</v>
      </c>
      <c r="AU139" s="1" t="s">
        <v>406</v>
      </c>
      <c r="AV139" s="1" t="s">
        <v>63</v>
      </c>
      <c r="AW139" s="1" t="s">
        <v>64</v>
      </c>
      <c r="AX139" s="1" t="s">
        <v>1792</v>
      </c>
      <c r="AY139" s="8"/>
      <c r="AZ139" s="1" t="s">
        <v>65</v>
      </c>
    </row>
    <row r="140" spans="1:53" ht="105.6" x14ac:dyDescent="0.25">
      <c r="A140" s="1">
        <v>44064.679346770834</v>
      </c>
      <c r="B140" s="1" t="s">
        <v>38</v>
      </c>
      <c r="C140" s="1" t="s">
        <v>143</v>
      </c>
      <c r="D140" s="1">
        <v>3</v>
      </c>
      <c r="E140" s="1" t="s">
        <v>1793</v>
      </c>
      <c r="F140" s="8" t="s">
        <v>3789</v>
      </c>
      <c r="G140" s="1" t="s">
        <v>41</v>
      </c>
      <c r="H140" s="1" t="s">
        <v>1794</v>
      </c>
      <c r="I140" s="8" t="s">
        <v>3900</v>
      </c>
      <c r="M140" s="1" t="s">
        <v>43</v>
      </c>
      <c r="N140" s="1" t="s">
        <v>1795</v>
      </c>
      <c r="O140" s="8" t="s">
        <v>3287</v>
      </c>
      <c r="P140" s="1" t="s">
        <v>87</v>
      </c>
      <c r="Q140" s="1" t="s">
        <v>1796</v>
      </c>
      <c r="R140" s="8" t="s">
        <v>4155</v>
      </c>
      <c r="S140" s="1" t="s">
        <v>89</v>
      </c>
      <c r="T140" s="1" t="s">
        <v>48</v>
      </c>
      <c r="U140" s="1" t="s">
        <v>49</v>
      </c>
      <c r="V140" s="1">
        <v>4</v>
      </c>
      <c r="W140" s="1" t="s">
        <v>123</v>
      </c>
      <c r="X140" s="8"/>
      <c r="Y140" s="1" t="s">
        <v>72</v>
      </c>
      <c r="Z140" s="1" t="s">
        <v>52</v>
      </c>
      <c r="AA140" s="1" t="s">
        <v>53</v>
      </c>
      <c r="AB140" s="1" t="s">
        <v>1797</v>
      </c>
      <c r="AC140" s="8" t="s">
        <v>3239</v>
      </c>
      <c r="AD140" s="1" t="s">
        <v>1798</v>
      </c>
      <c r="AE140" s="8" t="s">
        <v>6054</v>
      </c>
      <c r="AF140" s="1" t="s">
        <v>1799</v>
      </c>
      <c r="AG140" s="8" t="s">
        <v>3472</v>
      </c>
      <c r="AH140" s="1">
        <v>3</v>
      </c>
      <c r="AI140" s="1" t="s">
        <v>1800</v>
      </c>
      <c r="AJ140" s="8" t="s">
        <v>3355</v>
      </c>
      <c r="AK140" s="1">
        <v>4</v>
      </c>
      <c r="AL140" s="1" t="s">
        <v>1801</v>
      </c>
      <c r="AM140" s="8" t="s">
        <v>3556</v>
      </c>
      <c r="AN140" s="1">
        <v>4</v>
      </c>
      <c r="AO140" s="1" t="s">
        <v>1802</v>
      </c>
      <c r="AP140" s="8" t="s">
        <v>3416</v>
      </c>
      <c r="AQ140" s="1">
        <v>4</v>
      </c>
      <c r="AR140" s="1" t="s">
        <v>60</v>
      </c>
      <c r="AS140" s="13" t="s">
        <v>1803</v>
      </c>
      <c r="AT140" s="8" t="s">
        <v>3901</v>
      </c>
      <c r="AU140" s="1" t="s">
        <v>62</v>
      </c>
      <c r="AV140" s="1" t="s">
        <v>82</v>
      </c>
      <c r="AW140" s="1" t="s">
        <v>64</v>
      </c>
      <c r="AZ140" s="1" t="s">
        <v>65</v>
      </c>
    </row>
    <row r="141" spans="1:53" ht="145.19999999999999" x14ac:dyDescent="0.25">
      <c r="A141" s="1">
        <v>44064.690662881942</v>
      </c>
      <c r="B141" s="1" t="s">
        <v>38</v>
      </c>
      <c r="C141" s="1" t="s">
        <v>39</v>
      </c>
      <c r="D141" s="1">
        <v>3</v>
      </c>
      <c r="E141" s="1" t="s">
        <v>1804</v>
      </c>
      <c r="F141" s="8" t="s">
        <v>3286</v>
      </c>
      <c r="G141" s="1" t="s">
        <v>41</v>
      </c>
      <c r="H141" s="1" t="s">
        <v>1805</v>
      </c>
      <c r="I141" s="8" t="s">
        <v>3902</v>
      </c>
      <c r="M141" s="1" t="s">
        <v>43</v>
      </c>
      <c r="N141" s="1" t="s">
        <v>1806</v>
      </c>
      <c r="O141" s="8" t="s">
        <v>3763</v>
      </c>
      <c r="P141" s="1" t="s">
        <v>45</v>
      </c>
      <c r="Q141" s="1" t="s">
        <v>1807</v>
      </c>
      <c r="R141" s="8" t="s">
        <v>3425</v>
      </c>
      <c r="S141" s="1" t="s">
        <v>47</v>
      </c>
      <c r="T141" s="1" t="s">
        <v>48</v>
      </c>
      <c r="U141" s="1" t="s">
        <v>49</v>
      </c>
      <c r="V141" s="1">
        <v>3</v>
      </c>
      <c r="W141" s="1" t="s">
        <v>1808</v>
      </c>
      <c r="X141" s="8" t="s">
        <v>3352</v>
      </c>
      <c r="Y141" s="1" t="s">
        <v>51</v>
      </c>
      <c r="Z141" s="1" t="s">
        <v>1809</v>
      </c>
      <c r="AA141" s="1" t="s">
        <v>53</v>
      </c>
      <c r="AB141" s="1" t="s">
        <v>1810</v>
      </c>
      <c r="AC141" s="8" t="s">
        <v>4068</v>
      </c>
      <c r="AD141" s="1" t="s">
        <v>1811</v>
      </c>
      <c r="AE141" s="8" t="s">
        <v>6054</v>
      </c>
      <c r="AF141" s="1" t="s">
        <v>1812</v>
      </c>
      <c r="AG141" s="8" t="s">
        <v>3835</v>
      </c>
      <c r="AH141" s="1">
        <v>2</v>
      </c>
      <c r="AI141" s="1" t="s">
        <v>1813</v>
      </c>
      <c r="AJ141" s="8" t="s">
        <v>3835</v>
      </c>
      <c r="AK141" s="1">
        <v>4</v>
      </c>
      <c r="AL141" s="1" t="s">
        <v>1812</v>
      </c>
      <c r="AM141" s="8" t="s">
        <v>3835</v>
      </c>
      <c r="AN141" s="1">
        <v>4</v>
      </c>
      <c r="AO141" s="1" t="s">
        <v>1812</v>
      </c>
      <c r="AP141" s="8" t="s">
        <v>3835</v>
      </c>
      <c r="AQ141" s="1">
        <v>5</v>
      </c>
      <c r="AR141" s="1" t="s">
        <v>80</v>
      </c>
      <c r="AS141" s="1" t="s">
        <v>1814</v>
      </c>
      <c r="AT141" s="8" t="s">
        <v>3903</v>
      </c>
      <c r="AU141" s="1" t="s">
        <v>62</v>
      </c>
      <c r="AV141" s="1" t="s">
        <v>160</v>
      </c>
      <c r="AW141" s="1" t="s">
        <v>64</v>
      </c>
      <c r="AZ141" s="1" t="s">
        <v>65</v>
      </c>
    </row>
    <row r="142" spans="1:53" ht="184.8" x14ac:dyDescent="0.25">
      <c r="A142" s="1">
        <v>44064.695697025461</v>
      </c>
      <c r="B142" s="1" t="s">
        <v>38</v>
      </c>
      <c r="C142" s="1" t="s">
        <v>143</v>
      </c>
      <c r="D142" s="1">
        <v>3</v>
      </c>
      <c r="E142" s="1" t="s">
        <v>1815</v>
      </c>
      <c r="F142" s="8" t="s">
        <v>3409</v>
      </c>
      <c r="G142" s="1" t="s">
        <v>117</v>
      </c>
      <c r="H142" s="1" t="s">
        <v>1816</v>
      </c>
      <c r="I142" s="8" t="s">
        <v>3425</v>
      </c>
      <c r="J142" s="1" t="s">
        <v>146</v>
      </c>
      <c r="K142" s="1" t="s">
        <v>1817</v>
      </c>
      <c r="L142" s="8" t="s">
        <v>3904</v>
      </c>
      <c r="M142" s="1" t="s">
        <v>43</v>
      </c>
      <c r="N142" s="1" t="s">
        <v>1818</v>
      </c>
      <c r="O142" s="8" t="s">
        <v>3244</v>
      </c>
      <c r="P142" s="1" t="s">
        <v>87</v>
      </c>
      <c r="Q142" s="1" t="s">
        <v>1819</v>
      </c>
      <c r="R142" s="8" t="s">
        <v>3425</v>
      </c>
      <c r="S142" s="1" t="s">
        <v>89</v>
      </c>
      <c r="T142" s="1" t="s">
        <v>48</v>
      </c>
      <c r="U142" s="1" t="s">
        <v>49</v>
      </c>
      <c r="V142" s="1">
        <v>3</v>
      </c>
      <c r="W142" s="1" t="s">
        <v>3905</v>
      </c>
      <c r="X142" s="8" t="s">
        <v>3448</v>
      </c>
      <c r="Y142" s="1" t="s">
        <v>90</v>
      </c>
      <c r="Z142" s="1" t="s">
        <v>52</v>
      </c>
      <c r="AA142" s="1" t="s">
        <v>53</v>
      </c>
      <c r="AB142" s="1" t="s">
        <v>1820</v>
      </c>
      <c r="AC142" s="8" t="s">
        <v>3244</v>
      </c>
      <c r="AD142" s="1" t="s">
        <v>1821</v>
      </c>
      <c r="AE142" s="8" t="s">
        <v>3265</v>
      </c>
      <c r="AF142" s="1" t="s">
        <v>1822</v>
      </c>
      <c r="AG142" s="8" t="s">
        <v>3366</v>
      </c>
      <c r="AH142" s="1">
        <v>4</v>
      </c>
      <c r="AI142" s="1" t="s">
        <v>1823</v>
      </c>
      <c r="AJ142" s="8" t="s">
        <v>3423</v>
      </c>
      <c r="AK142" s="1">
        <v>3</v>
      </c>
      <c r="AL142" s="1" t="s">
        <v>1824</v>
      </c>
      <c r="AM142" s="8" t="s">
        <v>3423</v>
      </c>
      <c r="AN142" s="1">
        <v>3</v>
      </c>
      <c r="AO142" s="1" t="s">
        <v>1825</v>
      </c>
      <c r="AP142" s="8" t="s">
        <v>3906</v>
      </c>
      <c r="AQ142" s="1">
        <v>3</v>
      </c>
      <c r="AR142" s="1" t="s">
        <v>191</v>
      </c>
      <c r="AS142" s="1" t="s">
        <v>1826</v>
      </c>
      <c r="AT142" s="8" t="s">
        <v>3907</v>
      </c>
      <c r="AU142" s="1" t="s">
        <v>112</v>
      </c>
      <c r="AV142" s="1" t="s">
        <v>82</v>
      </c>
      <c r="AW142" s="1" t="s">
        <v>64</v>
      </c>
      <c r="AZ142" s="1" t="s">
        <v>65</v>
      </c>
    </row>
    <row r="143" spans="1:53" ht="79.2" x14ac:dyDescent="0.25">
      <c r="A143" s="1">
        <v>44064.696562858793</v>
      </c>
      <c r="B143" s="1" t="s">
        <v>38</v>
      </c>
      <c r="C143" s="1" t="s">
        <v>143</v>
      </c>
      <c r="D143" s="1">
        <v>3</v>
      </c>
      <c r="E143" s="1" t="s">
        <v>1827</v>
      </c>
      <c r="F143" s="8" t="s">
        <v>3547</v>
      </c>
      <c r="G143" s="1" t="s">
        <v>41</v>
      </c>
      <c r="H143" s="1" t="s">
        <v>1828</v>
      </c>
      <c r="I143" s="8" t="s">
        <v>3405</v>
      </c>
      <c r="M143" s="1" t="s">
        <v>101</v>
      </c>
      <c r="N143" s="1" t="s">
        <v>1829</v>
      </c>
      <c r="O143" s="8" t="s">
        <v>3908</v>
      </c>
      <c r="P143" s="1" t="s">
        <v>87</v>
      </c>
      <c r="Q143" s="1" t="s">
        <v>1830</v>
      </c>
      <c r="R143" s="8" t="s">
        <v>3286</v>
      </c>
      <c r="S143" s="1" t="s">
        <v>39</v>
      </c>
      <c r="T143" s="1" t="s">
        <v>48</v>
      </c>
      <c r="U143" s="1" t="s">
        <v>49</v>
      </c>
      <c r="V143" s="1">
        <v>4</v>
      </c>
      <c r="W143" s="1" t="s">
        <v>71</v>
      </c>
      <c r="X143" s="8"/>
      <c r="Y143" s="1" t="s">
        <v>72</v>
      </c>
      <c r="Z143" s="1" t="s">
        <v>91</v>
      </c>
      <c r="AA143" s="1" t="s">
        <v>53</v>
      </c>
      <c r="AB143" s="1" t="s">
        <v>1831</v>
      </c>
      <c r="AC143" s="8" t="s">
        <v>4134</v>
      </c>
      <c r="AD143" s="1" t="s">
        <v>1832</v>
      </c>
      <c r="AE143" s="8" t="s">
        <v>3265</v>
      </c>
      <c r="AF143" s="1" t="s">
        <v>1833</v>
      </c>
      <c r="AG143" s="8" t="s">
        <v>3909</v>
      </c>
      <c r="AH143" s="1">
        <v>3</v>
      </c>
      <c r="AI143" s="1" t="s">
        <v>1834</v>
      </c>
      <c r="AJ143" s="8" t="s">
        <v>2745</v>
      </c>
      <c r="AK143" s="1">
        <v>4</v>
      </c>
      <c r="AL143" s="1" t="s">
        <v>1835</v>
      </c>
      <c r="AM143" s="8" t="s">
        <v>3302</v>
      </c>
      <c r="AN143" s="1">
        <v>3</v>
      </c>
      <c r="AO143" s="1" t="s">
        <v>1836</v>
      </c>
      <c r="AP143" s="8" t="s">
        <v>3571</v>
      </c>
      <c r="AQ143" s="1">
        <v>4</v>
      </c>
      <c r="AR143" s="1" t="s">
        <v>80</v>
      </c>
      <c r="AS143" s="1" t="s">
        <v>1837</v>
      </c>
      <c r="AT143" s="8" t="s">
        <v>4156</v>
      </c>
      <c r="AU143" s="1" t="s">
        <v>62</v>
      </c>
      <c r="AV143" s="1" t="s">
        <v>142</v>
      </c>
      <c r="AW143" s="1" t="s">
        <v>64</v>
      </c>
      <c r="AX143" s="1" t="s">
        <v>1838</v>
      </c>
      <c r="AY143" s="8"/>
      <c r="AZ143" s="1" t="s">
        <v>65</v>
      </c>
    </row>
    <row r="144" spans="1:53" ht="52.8" x14ac:dyDescent="0.25">
      <c r="A144" s="1">
        <v>44064.708646273153</v>
      </c>
      <c r="B144" s="1" t="s">
        <v>38</v>
      </c>
      <c r="C144" s="1" t="s">
        <v>39</v>
      </c>
      <c r="D144" s="1">
        <v>4</v>
      </c>
      <c r="E144" s="1" t="s">
        <v>1839</v>
      </c>
      <c r="F144" s="8" t="s">
        <v>3449</v>
      </c>
      <c r="G144" s="1" t="s">
        <v>41</v>
      </c>
      <c r="H144" s="1" t="s">
        <v>1840</v>
      </c>
      <c r="I144" s="8" t="s">
        <v>3352</v>
      </c>
      <c r="M144" s="1" t="s">
        <v>43</v>
      </c>
      <c r="N144" s="1" t="s">
        <v>1841</v>
      </c>
      <c r="O144" s="8" t="s">
        <v>3693</v>
      </c>
      <c r="P144" s="1" t="s">
        <v>45</v>
      </c>
      <c r="Q144" s="1" t="s">
        <v>1842</v>
      </c>
      <c r="R144" s="8" t="s">
        <v>3259</v>
      </c>
      <c r="S144" s="1" t="s">
        <v>47</v>
      </c>
      <c r="T144" s="1" t="s">
        <v>48</v>
      </c>
      <c r="U144" s="1" t="s">
        <v>49</v>
      </c>
      <c r="V144" s="1">
        <v>4</v>
      </c>
      <c r="W144" s="1" t="s">
        <v>71</v>
      </c>
      <c r="X144" s="8"/>
      <c r="Y144" s="1" t="s">
        <v>72</v>
      </c>
      <c r="Z144" s="1" t="s">
        <v>52</v>
      </c>
      <c r="AA144" s="1" t="s">
        <v>53</v>
      </c>
      <c r="AB144" s="1" t="s">
        <v>1843</v>
      </c>
      <c r="AC144" s="8" t="s">
        <v>3265</v>
      </c>
      <c r="AD144" s="1" t="s">
        <v>1844</v>
      </c>
      <c r="AE144" s="8" t="s">
        <v>3265</v>
      </c>
      <c r="AF144" s="1" t="s">
        <v>1845</v>
      </c>
      <c r="AG144" s="8" t="s">
        <v>3635</v>
      </c>
      <c r="AH144" s="1">
        <v>2</v>
      </c>
      <c r="AI144" s="1" t="s">
        <v>1128</v>
      </c>
      <c r="AJ144" s="8" t="s">
        <v>3906</v>
      </c>
      <c r="AK144" s="1" t="s">
        <v>3508</v>
      </c>
      <c r="AL144" s="1" t="s">
        <v>1128</v>
      </c>
      <c r="AM144" s="8" t="s">
        <v>3906</v>
      </c>
      <c r="AN144" s="1">
        <v>3</v>
      </c>
      <c r="AO144" s="1" t="s">
        <v>1057</v>
      </c>
      <c r="AP144" s="8" t="s">
        <v>3346</v>
      </c>
      <c r="AQ144" s="1">
        <v>3</v>
      </c>
      <c r="AR144" s="1" t="s">
        <v>80</v>
      </c>
      <c r="AS144" s="1" t="s">
        <v>1846</v>
      </c>
      <c r="AT144" s="8" t="s">
        <v>3455</v>
      </c>
      <c r="AU144" s="1" t="s">
        <v>62</v>
      </c>
      <c r="AV144" s="1" t="s">
        <v>160</v>
      </c>
      <c r="AW144" s="1" t="s">
        <v>1847</v>
      </c>
      <c r="AZ144" s="3" t="s">
        <v>1848</v>
      </c>
      <c r="BA144" s="9" t="s">
        <v>3784</v>
      </c>
    </row>
    <row r="145" spans="1:52" ht="118.8" x14ac:dyDescent="0.25">
      <c r="A145" s="1">
        <v>44064.718539965281</v>
      </c>
      <c r="B145" s="1" t="s">
        <v>38</v>
      </c>
      <c r="C145" s="1" t="s">
        <v>39</v>
      </c>
      <c r="D145" s="1">
        <v>3</v>
      </c>
      <c r="E145" s="1" t="s">
        <v>1849</v>
      </c>
      <c r="F145" s="8" t="s">
        <v>3536</v>
      </c>
      <c r="G145" s="1" t="s">
        <v>117</v>
      </c>
      <c r="H145" s="1" t="s">
        <v>1850</v>
      </c>
      <c r="I145" s="8" t="s">
        <v>3910</v>
      </c>
      <c r="J145" s="1" t="s">
        <v>146</v>
      </c>
      <c r="K145" s="1" t="s">
        <v>1851</v>
      </c>
      <c r="L145" s="8" t="s">
        <v>3911</v>
      </c>
      <c r="M145" s="1" t="s">
        <v>43</v>
      </c>
      <c r="N145" s="1" t="s">
        <v>1852</v>
      </c>
      <c r="O145" s="8" t="s">
        <v>3244</v>
      </c>
      <c r="P145" s="1" t="s">
        <v>87</v>
      </c>
      <c r="Q145" s="1" t="s">
        <v>1853</v>
      </c>
      <c r="R145" s="8" t="s">
        <v>3246</v>
      </c>
      <c r="S145" s="1" t="s">
        <v>89</v>
      </c>
      <c r="T145" s="1" t="s">
        <v>48</v>
      </c>
      <c r="U145" s="1" t="s">
        <v>49</v>
      </c>
      <c r="V145" s="1">
        <v>4</v>
      </c>
      <c r="W145" s="1" t="s">
        <v>1854</v>
      </c>
      <c r="X145" s="8" t="s">
        <v>3463</v>
      </c>
      <c r="Y145" s="1" t="s">
        <v>90</v>
      </c>
      <c r="Z145" s="1" t="s">
        <v>73</v>
      </c>
      <c r="AA145" s="1" t="s">
        <v>53</v>
      </c>
      <c r="AB145" s="1" t="s">
        <v>1855</v>
      </c>
      <c r="AC145" s="8" t="s">
        <v>3749</v>
      </c>
      <c r="AD145" s="1" t="s">
        <v>1856</v>
      </c>
      <c r="AE145" s="8" t="s">
        <v>3265</v>
      </c>
      <c r="AF145" s="1" t="s">
        <v>1857</v>
      </c>
      <c r="AG145" s="8" t="s">
        <v>3562</v>
      </c>
      <c r="AH145" s="1">
        <v>3</v>
      </c>
      <c r="AI145" s="1" t="s">
        <v>1858</v>
      </c>
      <c r="AJ145" s="8" t="s">
        <v>3599</v>
      </c>
      <c r="AK145" s="1">
        <v>4</v>
      </c>
      <c r="AL145" s="1" t="s">
        <v>1859</v>
      </c>
      <c r="AM145" s="8" t="s">
        <v>3808</v>
      </c>
      <c r="AN145" s="1">
        <v>3</v>
      </c>
      <c r="AO145" s="1" t="s">
        <v>1860</v>
      </c>
      <c r="AP145" s="8" t="s">
        <v>4157</v>
      </c>
      <c r="AQ145" s="1">
        <v>4</v>
      </c>
      <c r="AR145" s="1" t="s">
        <v>60</v>
      </c>
      <c r="AS145" s="1" t="s">
        <v>1861</v>
      </c>
      <c r="AT145" s="8" t="s">
        <v>3550</v>
      </c>
      <c r="AU145" s="1" t="s">
        <v>112</v>
      </c>
      <c r="AV145" s="1" t="s">
        <v>160</v>
      </c>
      <c r="AW145" s="1" t="s">
        <v>64</v>
      </c>
      <c r="AZ145" s="1" t="s">
        <v>65</v>
      </c>
    </row>
    <row r="146" spans="1:52" ht="79.2" x14ac:dyDescent="0.25">
      <c r="A146" s="1">
        <v>44064.726914317129</v>
      </c>
      <c r="B146" s="1" t="s">
        <v>38</v>
      </c>
      <c r="C146" s="1" t="s">
        <v>47</v>
      </c>
      <c r="D146" s="1">
        <v>3</v>
      </c>
      <c r="E146" s="1" t="s">
        <v>1862</v>
      </c>
      <c r="F146" s="8" t="s">
        <v>3245</v>
      </c>
      <c r="G146" s="1" t="s">
        <v>117</v>
      </c>
      <c r="H146" s="1" t="s">
        <v>1863</v>
      </c>
      <c r="I146" s="8" t="s">
        <v>3320</v>
      </c>
      <c r="J146" s="1" t="s">
        <v>146</v>
      </c>
      <c r="K146" s="1" t="s">
        <v>1864</v>
      </c>
      <c r="L146" s="8" t="s">
        <v>3904</v>
      </c>
      <c r="M146" s="1" t="s">
        <v>43</v>
      </c>
      <c r="N146" s="1" t="s">
        <v>1865</v>
      </c>
      <c r="O146" s="8" t="s">
        <v>3244</v>
      </c>
      <c r="P146" s="1" t="s">
        <v>87</v>
      </c>
      <c r="Q146" s="1" t="s">
        <v>1866</v>
      </c>
      <c r="R146" s="8" t="s">
        <v>3425</v>
      </c>
      <c r="S146" s="1" t="s">
        <v>89</v>
      </c>
      <c r="T146" s="1" t="s">
        <v>49</v>
      </c>
      <c r="U146" s="1" t="s">
        <v>70</v>
      </c>
      <c r="V146" s="1">
        <v>4</v>
      </c>
      <c r="W146" s="1" t="s">
        <v>71</v>
      </c>
      <c r="X146" s="8"/>
      <c r="Y146" s="1" t="s">
        <v>72</v>
      </c>
      <c r="Z146" s="1" t="s">
        <v>91</v>
      </c>
      <c r="AA146" s="1" t="s">
        <v>152</v>
      </c>
      <c r="AB146" s="1" t="s">
        <v>1867</v>
      </c>
      <c r="AC146" s="8" t="s">
        <v>3833</v>
      </c>
      <c r="AD146" s="1" t="s">
        <v>1868</v>
      </c>
      <c r="AE146" s="8" t="s">
        <v>6054</v>
      </c>
      <c r="AF146" s="1" t="s">
        <v>1869</v>
      </c>
      <c r="AG146" s="8" t="s">
        <v>3426</v>
      </c>
      <c r="AH146" s="1">
        <v>3</v>
      </c>
      <c r="AI146" s="1" t="s">
        <v>1870</v>
      </c>
      <c r="AJ146" s="8" t="s">
        <v>3355</v>
      </c>
      <c r="AK146" s="1">
        <v>4</v>
      </c>
      <c r="AL146" s="1" t="s">
        <v>1871</v>
      </c>
      <c r="AM146" s="8" t="s">
        <v>3355</v>
      </c>
      <c r="AN146" s="1">
        <v>4</v>
      </c>
      <c r="AO146" s="1" t="s">
        <v>1872</v>
      </c>
      <c r="AP146" s="8" t="s">
        <v>3390</v>
      </c>
      <c r="AQ146" s="1">
        <v>3</v>
      </c>
      <c r="AR146" s="1" t="s">
        <v>60</v>
      </c>
      <c r="AS146" s="1" t="s">
        <v>1873</v>
      </c>
      <c r="AT146" s="8" t="s">
        <v>3912</v>
      </c>
      <c r="AU146" s="1" t="s">
        <v>62</v>
      </c>
      <c r="AV146" s="1" t="s">
        <v>82</v>
      </c>
      <c r="AW146" s="1" t="s">
        <v>1874</v>
      </c>
      <c r="AX146" s="1" t="s">
        <v>1875</v>
      </c>
      <c r="AY146" s="8"/>
      <c r="AZ146" s="1" t="s">
        <v>65</v>
      </c>
    </row>
    <row r="147" spans="1:52" ht="92.4" x14ac:dyDescent="0.25">
      <c r="A147" s="1">
        <v>44064.727731018516</v>
      </c>
      <c r="B147" s="1" t="s">
        <v>38</v>
      </c>
      <c r="C147" s="1" t="s">
        <v>39</v>
      </c>
      <c r="D147" s="1">
        <v>1</v>
      </c>
      <c r="E147" s="1" t="s">
        <v>1649</v>
      </c>
      <c r="F147" s="8" t="s">
        <v>3425</v>
      </c>
      <c r="G147" s="1" t="s">
        <v>41</v>
      </c>
      <c r="H147" s="1" t="s">
        <v>1876</v>
      </c>
      <c r="I147" s="8" t="s">
        <v>3265</v>
      </c>
      <c r="M147" s="1" t="s">
        <v>101</v>
      </c>
      <c r="N147" s="1" t="s">
        <v>1876</v>
      </c>
      <c r="O147" s="8" t="s">
        <v>4158</v>
      </c>
      <c r="P147" s="1" t="s">
        <v>45</v>
      </c>
      <c r="Q147" s="1" t="s">
        <v>1877</v>
      </c>
      <c r="R147" s="8" t="s">
        <v>3259</v>
      </c>
      <c r="S147" s="1" t="s">
        <v>39</v>
      </c>
      <c r="T147" s="1" t="s">
        <v>49</v>
      </c>
      <c r="U147" s="1" t="s">
        <v>70</v>
      </c>
      <c r="V147" s="1">
        <v>1</v>
      </c>
      <c r="W147" s="1" t="s">
        <v>123</v>
      </c>
      <c r="X147" s="8"/>
      <c r="Y147" s="1" t="s">
        <v>72</v>
      </c>
      <c r="Z147" s="1" t="s">
        <v>52</v>
      </c>
      <c r="AA147" s="1" t="s">
        <v>53</v>
      </c>
      <c r="AB147" s="1" t="s">
        <v>1878</v>
      </c>
      <c r="AC147" s="8" t="s">
        <v>3315</v>
      </c>
      <c r="AD147" s="1" t="s">
        <v>1879</v>
      </c>
      <c r="AE147" s="8" t="s">
        <v>3642</v>
      </c>
      <c r="AF147" s="1" t="s">
        <v>1880</v>
      </c>
      <c r="AG147" s="8" t="s">
        <v>3241</v>
      </c>
      <c r="AH147" s="1">
        <v>3</v>
      </c>
      <c r="AI147" s="1" t="s">
        <v>1881</v>
      </c>
      <c r="AJ147" s="8" t="s">
        <v>3355</v>
      </c>
      <c r="AK147" s="1">
        <v>3</v>
      </c>
      <c r="AL147" s="1" t="s">
        <v>1882</v>
      </c>
      <c r="AM147" s="8" t="s">
        <v>3562</v>
      </c>
      <c r="AN147" s="1">
        <v>3</v>
      </c>
      <c r="AO147" s="1" t="s">
        <v>1883</v>
      </c>
      <c r="AP147" s="8" t="s">
        <v>3390</v>
      </c>
      <c r="AQ147" s="1">
        <v>3</v>
      </c>
      <c r="AR147" s="1" t="s">
        <v>60</v>
      </c>
      <c r="AS147" s="13" t="s">
        <v>1884</v>
      </c>
      <c r="AT147" s="8" t="s">
        <v>3914</v>
      </c>
      <c r="AU147" s="1" t="s">
        <v>62</v>
      </c>
      <c r="AV147" s="1" t="s">
        <v>63</v>
      </c>
      <c r="AW147" s="1" t="s">
        <v>64</v>
      </c>
      <c r="AZ147" s="1" t="s">
        <v>65</v>
      </c>
    </row>
    <row r="148" spans="1:52" ht="118.8" x14ac:dyDescent="0.25">
      <c r="A148" s="1">
        <v>44064.734562928235</v>
      </c>
      <c r="B148" s="1" t="s">
        <v>38</v>
      </c>
      <c r="C148" s="1" t="s">
        <v>143</v>
      </c>
      <c r="D148" s="1">
        <v>2</v>
      </c>
      <c r="E148" s="1" t="s">
        <v>1885</v>
      </c>
      <c r="F148" s="8" t="s">
        <v>3334</v>
      </c>
      <c r="G148" s="1" t="s">
        <v>41</v>
      </c>
      <c r="H148" s="1" t="s">
        <v>1886</v>
      </c>
      <c r="I148" s="8" t="s">
        <v>3325</v>
      </c>
      <c r="M148" s="1" t="s">
        <v>43</v>
      </c>
      <c r="N148" s="1" t="s">
        <v>1887</v>
      </c>
      <c r="O148" s="8" t="s">
        <v>3915</v>
      </c>
      <c r="P148" s="1" t="s">
        <v>45</v>
      </c>
      <c r="Q148" s="1" t="s">
        <v>1888</v>
      </c>
      <c r="R148" s="8" t="s">
        <v>3277</v>
      </c>
      <c r="S148" s="1" t="s">
        <v>47</v>
      </c>
      <c r="T148" s="1" t="s">
        <v>48</v>
      </c>
      <c r="U148" s="1" t="s">
        <v>49</v>
      </c>
      <c r="V148" s="1">
        <v>3</v>
      </c>
      <c r="W148" s="1" t="s">
        <v>71</v>
      </c>
      <c r="X148" s="8"/>
      <c r="Y148" s="1" t="s">
        <v>72</v>
      </c>
      <c r="Z148" s="1" t="s">
        <v>91</v>
      </c>
      <c r="AA148" s="1" t="s">
        <v>53</v>
      </c>
      <c r="AB148" s="1" t="s">
        <v>1889</v>
      </c>
      <c r="AC148" s="8" t="s">
        <v>4159</v>
      </c>
      <c r="AD148" s="1" t="s">
        <v>1890</v>
      </c>
      <c r="AE148" s="8" t="s">
        <v>3425</v>
      </c>
      <c r="AF148" s="1" t="s">
        <v>1891</v>
      </c>
      <c r="AG148" s="8" t="s">
        <v>3722</v>
      </c>
      <c r="AH148" s="1">
        <v>3</v>
      </c>
      <c r="AI148" s="1" t="s">
        <v>1892</v>
      </c>
      <c r="AJ148" s="8" t="s">
        <v>3916</v>
      </c>
      <c r="AK148" s="1">
        <v>4</v>
      </c>
      <c r="AL148" s="1" t="s">
        <v>1893</v>
      </c>
      <c r="AM148" s="8" t="s">
        <v>3355</v>
      </c>
      <c r="AN148" s="1">
        <v>4</v>
      </c>
      <c r="AO148" s="1" t="s">
        <v>1894</v>
      </c>
      <c r="AP148" s="8" t="s">
        <v>3401</v>
      </c>
      <c r="AQ148" s="1">
        <v>5</v>
      </c>
      <c r="AR148" s="1" t="s">
        <v>60</v>
      </c>
      <c r="AS148" s="1" t="s">
        <v>1895</v>
      </c>
      <c r="AT148" s="8" t="s">
        <v>3302</v>
      </c>
      <c r="AU148" s="1" t="s">
        <v>62</v>
      </c>
      <c r="AV148" s="1" t="s">
        <v>63</v>
      </c>
      <c r="AW148" s="1" t="s">
        <v>64</v>
      </c>
      <c r="AX148" s="13" t="s">
        <v>1896</v>
      </c>
      <c r="AY148" s="8" t="s">
        <v>3463</v>
      </c>
      <c r="AZ148" s="1" t="s">
        <v>65</v>
      </c>
    </row>
    <row r="149" spans="1:52" ht="211.2" x14ac:dyDescent="0.25">
      <c r="A149" s="1">
        <v>44064.738236574078</v>
      </c>
      <c r="B149" s="1" t="s">
        <v>38</v>
      </c>
      <c r="C149" s="1" t="s">
        <v>143</v>
      </c>
      <c r="D149" s="1">
        <v>3</v>
      </c>
      <c r="E149" s="1" t="s">
        <v>1897</v>
      </c>
      <c r="F149" s="8" t="s">
        <v>3534</v>
      </c>
      <c r="G149" s="1" t="s">
        <v>41</v>
      </c>
      <c r="H149" s="1" t="s">
        <v>1898</v>
      </c>
      <c r="I149" s="8" t="s">
        <v>3352</v>
      </c>
      <c r="M149" s="1" t="s">
        <v>43</v>
      </c>
      <c r="N149" s="1" t="s">
        <v>1899</v>
      </c>
      <c r="O149" s="8" t="s">
        <v>3763</v>
      </c>
      <c r="P149" s="1" t="s">
        <v>87</v>
      </c>
      <c r="Q149" s="1" t="s">
        <v>1900</v>
      </c>
      <c r="R149" s="8" t="s">
        <v>3259</v>
      </c>
      <c r="S149" s="1" t="s">
        <v>115</v>
      </c>
      <c r="T149" s="1" t="s">
        <v>48</v>
      </c>
      <c r="U149" s="1" t="s">
        <v>49</v>
      </c>
      <c r="V149" s="1">
        <v>4</v>
      </c>
      <c r="W149" s="1" t="s">
        <v>256</v>
      </c>
      <c r="X149" s="8"/>
      <c r="Y149" s="1" t="s">
        <v>90</v>
      </c>
      <c r="Z149" s="1" t="s">
        <v>52</v>
      </c>
      <c r="AA149" s="1" t="s">
        <v>152</v>
      </c>
      <c r="AB149" s="1" t="s">
        <v>1901</v>
      </c>
      <c r="AC149" s="8" t="s">
        <v>3264</v>
      </c>
      <c r="AD149" s="1" t="s">
        <v>1902</v>
      </c>
      <c r="AE149" s="8" t="s">
        <v>3265</v>
      </c>
      <c r="AF149" s="1" t="s">
        <v>1903</v>
      </c>
      <c r="AG149" s="8" t="s">
        <v>3939</v>
      </c>
      <c r="AH149" s="1">
        <v>4</v>
      </c>
      <c r="AI149" s="1" t="s">
        <v>1904</v>
      </c>
      <c r="AJ149" s="8" t="s">
        <v>3939</v>
      </c>
      <c r="AK149" s="1">
        <v>4</v>
      </c>
      <c r="AL149" s="1" t="s">
        <v>1905</v>
      </c>
      <c r="AM149" s="8" t="s">
        <v>3401</v>
      </c>
      <c r="AN149" s="1">
        <v>4</v>
      </c>
      <c r="AO149" s="1" t="s">
        <v>1906</v>
      </c>
      <c r="AP149" s="8" t="s">
        <v>3346</v>
      </c>
      <c r="AQ149" s="1">
        <v>5</v>
      </c>
      <c r="AR149" s="1" t="s">
        <v>80</v>
      </c>
      <c r="AS149" s="1" t="s">
        <v>1907</v>
      </c>
      <c r="AT149" s="8" t="s">
        <v>3917</v>
      </c>
      <c r="AU149" s="1" t="s">
        <v>62</v>
      </c>
      <c r="AV149" s="1" t="s">
        <v>160</v>
      </c>
      <c r="AW149" s="1" t="s">
        <v>64</v>
      </c>
      <c r="AZ149" s="1" t="s">
        <v>65</v>
      </c>
    </row>
    <row r="150" spans="1:52" ht="92.4" x14ac:dyDescent="0.25">
      <c r="A150" s="1">
        <v>44064.738314618051</v>
      </c>
      <c r="B150" s="1" t="s">
        <v>38</v>
      </c>
      <c r="C150" s="1" t="s">
        <v>47</v>
      </c>
      <c r="D150" s="1">
        <v>3</v>
      </c>
      <c r="E150" s="1" t="s">
        <v>1908</v>
      </c>
      <c r="F150" s="8" t="s">
        <v>3259</v>
      </c>
      <c r="G150" s="1" t="s">
        <v>41</v>
      </c>
      <c r="H150" s="1" t="s">
        <v>1909</v>
      </c>
      <c r="I150" s="8" t="s">
        <v>3242</v>
      </c>
      <c r="M150" s="1" t="s">
        <v>43</v>
      </c>
      <c r="N150" s="1" t="s">
        <v>1910</v>
      </c>
      <c r="O150" s="8" t="s">
        <v>3244</v>
      </c>
      <c r="P150" s="1" t="s">
        <v>87</v>
      </c>
      <c r="Q150" s="1" t="s">
        <v>1911</v>
      </c>
      <c r="R150" s="8" t="s">
        <v>3425</v>
      </c>
      <c r="S150" s="1" t="s">
        <v>89</v>
      </c>
      <c r="T150" s="1" t="s">
        <v>48</v>
      </c>
      <c r="U150" s="1" t="s">
        <v>49</v>
      </c>
      <c r="V150" s="1">
        <v>3</v>
      </c>
      <c r="W150" s="1" t="s">
        <v>123</v>
      </c>
      <c r="X150" s="8"/>
      <c r="Y150" s="1" t="s">
        <v>1912</v>
      </c>
      <c r="Z150" s="1" t="s">
        <v>91</v>
      </c>
      <c r="AA150" s="1" t="s">
        <v>53</v>
      </c>
      <c r="AB150" s="1" t="s">
        <v>1913</v>
      </c>
      <c r="AC150" s="8" t="s">
        <v>4143</v>
      </c>
      <c r="AD150" s="1" t="s">
        <v>1914</v>
      </c>
      <c r="AE150" s="8" t="s">
        <v>3265</v>
      </c>
      <c r="AF150" s="1" t="s">
        <v>1915</v>
      </c>
      <c r="AG150" s="8" t="s">
        <v>4160</v>
      </c>
      <c r="AH150" s="1">
        <v>2</v>
      </c>
      <c r="AI150" s="1" t="s">
        <v>571</v>
      </c>
      <c r="AJ150" s="8" t="s">
        <v>3906</v>
      </c>
      <c r="AK150" s="1">
        <v>4</v>
      </c>
      <c r="AL150" s="1" t="s">
        <v>1916</v>
      </c>
      <c r="AM150" s="8" t="s">
        <v>3906</v>
      </c>
      <c r="AN150" s="1">
        <v>3</v>
      </c>
      <c r="AO150" s="1" t="s">
        <v>1917</v>
      </c>
      <c r="AP150" s="8" t="s">
        <v>3355</v>
      </c>
      <c r="AQ150" s="1">
        <v>4</v>
      </c>
      <c r="AR150" s="1" t="s">
        <v>60</v>
      </c>
      <c r="AS150" s="1" t="s">
        <v>1918</v>
      </c>
      <c r="AT150" s="8" t="s">
        <v>4161</v>
      </c>
      <c r="AU150" s="1" t="s">
        <v>62</v>
      </c>
      <c r="AV150" s="1" t="s">
        <v>821</v>
      </c>
      <c r="AW150" s="1" t="s">
        <v>64</v>
      </c>
      <c r="AZ150" s="1" t="s">
        <v>65</v>
      </c>
    </row>
    <row r="151" spans="1:52" ht="52.8" x14ac:dyDescent="0.25">
      <c r="A151" s="1">
        <v>44064.754658368052</v>
      </c>
      <c r="B151" s="1" t="s">
        <v>38</v>
      </c>
      <c r="C151" s="1" t="s">
        <v>143</v>
      </c>
      <c r="D151" s="1">
        <v>2</v>
      </c>
      <c r="E151" s="1" t="s">
        <v>1919</v>
      </c>
      <c r="F151" s="8" t="s">
        <v>3518</v>
      </c>
      <c r="G151" s="1" t="s">
        <v>41</v>
      </c>
      <c r="H151" s="1" t="s">
        <v>1920</v>
      </c>
      <c r="I151" s="8" t="s">
        <v>3797</v>
      </c>
      <c r="M151" s="1" t="s">
        <v>43</v>
      </c>
      <c r="N151" s="1" t="s">
        <v>1921</v>
      </c>
      <c r="O151" s="8" t="s">
        <v>3244</v>
      </c>
      <c r="P151" s="1" t="s">
        <v>87</v>
      </c>
      <c r="Q151" s="1" t="s">
        <v>1922</v>
      </c>
      <c r="R151" s="8" t="s">
        <v>3918</v>
      </c>
      <c r="S151" s="1" t="s">
        <v>89</v>
      </c>
      <c r="T151" s="1" t="s">
        <v>48</v>
      </c>
      <c r="U151" s="1" t="s">
        <v>49</v>
      </c>
      <c r="V151" s="1">
        <v>3</v>
      </c>
      <c r="W151" s="1" t="s">
        <v>1608</v>
      </c>
      <c r="X151" s="8"/>
      <c r="Y151" s="1" t="s">
        <v>72</v>
      </c>
      <c r="Z151" s="1" t="s">
        <v>52</v>
      </c>
      <c r="AA151" s="1" t="s">
        <v>152</v>
      </c>
      <c r="AB151" s="1" t="s">
        <v>1923</v>
      </c>
      <c r="AC151" s="8" t="s">
        <v>3239</v>
      </c>
      <c r="AD151" s="1" t="s">
        <v>1924</v>
      </c>
      <c r="AE151" s="8" t="s">
        <v>3425</v>
      </c>
      <c r="AF151" s="1" t="s">
        <v>1925</v>
      </c>
      <c r="AG151" s="8" t="s">
        <v>3292</v>
      </c>
      <c r="AH151" s="1">
        <v>2</v>
      </c>
      <c r="AI151" s="1" t="s">
        <v>1926</v>
      </c>
      <c r="AJ151" s="8" t="s">
        <v>3292</v>
      </c>
      <c r="AK151" s="1">
        <v>4</v>
      </c>
      <c r="AL151" s="1" t="s">
        <v>1927</v>
      </c>
      <c r="AM151" s="8" t="s">
        <v>3437</v>
      </c>
      <c r="AN151" s="1">
        <v>3</v>
      </c>
      <c r="AO151" s="1" t="s">
        <v>1928</v>
      </c>
      <c r="AP151" s="8" t="s">
        <v>3919</v>
      </c>
      <c r="AQ151" s="1">
        <v>3</v>
      </c>
      <c r="AR151" s="1" t="s">
        <v>60</v>
      </c>
      <c r="AS151" s="1" t="s">
        <v>1929</v>
      </c>
      <c r="AT151" s="8" t="s">
        <v>3624</v>
      </c>
      <c r="AU151" s="1" t="s">
        <v>62</v>
      </c>
      <c r="AV151" s="1" t="s">
        <v>160</v>
      </c>
      <c r="AW151" s="1" t="s">
        <v>64</v>
      </c>
      <c r="AZ151" s="1" t="s">
        <v>65</v>
      </c>
    </row>
    <row r="152" spans="1:52" ht="198" x14ac:dyDescent="0.25">
      <c r="A152" s="1">
        <v>44064.75769402778</v>
      </c>
      <c r="B152" s="1" t="s">
        <v>38</v>
      </c>
      <c r="C152" s="1" t="s">
        <v>209</v>
      </c>
      <c r="D152" s="1">
        <v>3</v>
      </c>
      <c r="E152" s="1" t="s">
        <v>1930</v>
      </c>
      <c r="F152" s="8" t="s">
        <v>3472</v>
      </c>
      <c r="G152" s="1" t="s">
        <v>41</v>
      </c>
      <c r="H152" s="1" t="s">
        <v>1931</v>
      </c>
      <c r="I152" s="8" t="s">
        <v>3320</v>
      </c>
      <c r="M152" s="1" t="s">
        <v>43</v>
      </c>
      <c r="N152" s="1" t="s">
        <v>1932</v>
      </c>
      <c r="O152" s="8" t="s">
        <v>3244</v>
      </c>
      <c r="P152" s="1" t="s">
        <v>87</v>
      </c>
      <c r="Q152" s="1" t="s">
        <v>1933</v>
      </c>
      <c r="R152" s="8" t="s">
        <v>3642</v>
      </c>
      <c r="S152" s="1" t="s">
        <v>89</v>
      </c>
      <c r="T152" s="1" t="s">
        <v>48</v>
      </c>
      <c r="U152" s="1" t="s">
        <v>49</v>
      </c>
      <c r="V152" s="1">
        <v>3</v>
      </c>
      <c r="W152" s="1" t="s">
        <v>1224</v>
      </c>
      <c r="X152" s="8"/>
      <c r="Y152" s="1" t="s">
        <v>135</v>
      </c>
      <c r="Z152" s="1" t="s">
        <v>91</v>
      </c>
      <c r="AA152" s="1" t="s">
        <v>152</v>
      </c>
      <c r="AB152" s="1" t="s">
        <v>1934</v>
      </c>
      <c r="AC152" s="8" t="s">
        <v>3642</v>
      </c>
      <c r="AD152" s="1" t="s">
        <v>1935</v>
      </c>
      <c r="AE152" s="8" t="s">
        <v>3346</v>
      </c>
      <c r="AF152" s="1" t="s">
        <v>1936</v>
      </c>
      <c r="AG152" s="8" t="s">
        <v>3346</v>
      </c>
      <c r="AH152" s="1">
        <v>3</v>
      </c>
      <c r="AI152" s="1" t="s">
        <v>1936</v>
      </c>
      <c r="AJ152" s="8" t="s">
        <v>3346</v>
      </c>
      <c r="AK152" s="1">
        <v>3</v>
      </c>
      <c r="AL152" s="1" t="s">
        <v>1937</v>
      </c>
      <c r="AM152" s="8" t="s">
        <v>3390</v>
      </c>
      <c r="AN152" s="1">
        <v>3</v>
      </c>
      <c r="AO152" s="1" t="s">
        <v>1936</v>
      </c>
      <c r="AP152" s="8" t="s">
        <v>3346</v>
      </c>
      <c r="AQ152" s="1">
        <v>4</v>
      </c>
      <c r="AR152" s="1" t="s">
        <v>80</v>
      </c>
      <c r="AS152" s="1" t="s">
        <v>1938</v>
      </c>
      <c r="AT152" s="8" t="s">
        <v>3920</v>
      </c>
      <c r="AU152" s="1" t="s">
        <v>62</v>
      </c>
      <c r="AV152" s="1" t="s">
        <v>63</v>
      </c>
      <c r="AW152" s="1" t="s">
        <v>64</v>
      </c>
      <c r="AZ152" s="1" t="s">
        <v>65</v>
      </c>
    </row>
    <row r="153" spans="1:52" ht="92.4" x14ac:dyDescent="0.25">
      <c r="A153" s="1">
        <v>44064.770727384261</v>
      </c>
      <c r="B153" s="1" t="s">
        <v>38</v>
      </c>
      <c r="C153" s="1" t="s">
        <v>39</v>
      </c>
      <c r="D153" s="1">
        <v>4</v>
      </c>
      <c r="E153" s="1" t="s">
        <v>1939</v>
      </c>
      <c r="F153" s="8" t="s">
        <v>3334</v>
      </c>
      <c r="G153" s="1" t="s">
        <v>41</v>
      </c>
      <c r="H153" s="1" t="s">
        <v>1940</v>
      </c>
      <c r="I153" s="8" t="s">
        <v>3642</v>
      </c>
      <c r="M153" s="1" t="s">
        <v>101</v>
      </c>
      <c r="N153" s="1" t="s">
        <v>1941</v>
      </c>
      <c r="O153" s="8" t="s">
        <v>3693</v>
      </c>
      <c r="P153" s="1" t="s">
        <v>87</v>
      </c>
      <c r="Q153" s="1" t="s">
        <v>1942</v>
      </c>
      <c r="R153" s="8" t="s">
        <v>3259</v>
      </c>
      <c r="S153" s="1" t="s">
        <v>209</v>
      </c>
      <c r="T153" s="1" t="s">
        <v>49</v>
      </c>
      <c r="U153" s="1" t="s">
        <v>70</v>
      </c>
      <c r="V153" s="1">
        <v>4</v>
      </c>
      <c r="W153" s="1" t="s">
        <v>123</v>
      </c>
      <c r="X153" s="8"/>
      <c r="Y153" s="1" t="s">
        <v>1943</v>
      </c>
      <c r="Z153" s="1" t="s">
        <v>91</v>
      </c>
      <c r="AA153" s="1" t="s">
        <v>53</v>
      </c>
      <c r="AB153" s="1" t="s">
        <v>1944</v>
      </c>
      <c r="AC153" s="8" t="s">
        <v>3473</v>
      </c>
      <c r="AD153" s="1" t="s">
        <v>1945</v>
      </c>
      <c r="AE153" s="8" t="s">
        <v>3286</v>
      </c>
      <c r="AF153" s="1" t="s">
        <v>1946</v>
      </c>
      <c r="AG153" s="8" t="s">
        <v>3375</v>
      </c>
      <c r="AH153" s="1">
        <v>3</v>
      </c>
      <c r="AI153" s="1" t="s">
        <v>1947</v>
      </c>
      <c r="AJ153" s="8" t="s">
        <v>4162</v>
      </c>
      <c r="AK153" s="1">
        <v>4</v>
      </c>
      <c r="AL153" s="1" t="s">
        <v>1948</v>
      </c>
      <c r="AM153" s="8" t="s">
        <v>3562</v>
      </c>
      <c r="AN153" s="1">
        <v>2</v>
      </c>
      <c r="AO153" s="1" t="s">
        <v>1949</v>
      </c>
      <c r="AP153" s="8" t="s">
        <v>3571</v>
      </c>
      <c r="AQ153" s="1">
        <v>4</v>
      </c>
      <c r="AR153" s="1" t="s">
        <v>60</v>
      </c>
      <c r="AS153" s="1" t="s">
        <v>1950</v>
      </c>
      <c r="AT153" s="8" t="s">
        <v>3807</v>
      </c>
      <c r="AU153" s="1" t="s">
        <v>406</v>
      </c>
      <c r="AV153" s="1" t="s">
        <v>160</v>
      </c>
      <c r="AW153" s="1" t="s">
        <v>64</v>
      </c>
      <c r="AX153" s="1" t="s">
        <v>1951</v>
      </c>
      <c r="AY153" s="8"/>
      <c r="AZ153" s="1" t="s">
        <v>65</v>
      </c>
    </row>
    <row r="154" spans="1:52" ht="237.6" x14ac:dyDescent="0.25">
      <c r="A154" s="1">
        <v>44064.801859027779</v>
      </c>
      <c r="B154" s="1" t="s">
        <v>38</v>
      </c>
      <c r="C154" s="1" t="s">
        <v>143</v>
      </c>
      <c r="D154" s="1">
        <v>1</v>
      </c>
      <c r="E154" s="1" t="s">
        <v>1952</v>
      </c>
      <c r="F154" s="8" t="s">
        <v>3921</v>
      </c>
      <c r="G154" s="1" t="s">
        <v>117</v>
      </c>
      <c r="H154" s="1" t="s">
        <v>1953</v>
      </c>
      <c r="I154" s="8" t="s">
        <v>3259</v>
      </c>
      <c r="J154" s="1" t="s">
        <v>146</v>
      </c>
      <c r="K154" s="1" t="s">
        <v>1954</v>
      </c>
      <c r="L154" s="8" t="s">
        <v>4163</v>
      </c>
      <c r="M154" s="1" t="s">
        <v>43</v>
      </c>
      <c r="N154" s="1" t="s">
        <v>1955</v>
      </c>
      <c r="O154" s="8" t="s">
        <v>3244</v>
      </c>
      <c r="P154" s="1" t="s">
        <v>87</v>
      </c>
      <c r="Q154" s="1" t="s">
        <v>1956</v>
      </c>
      <c r="R154" s="8" t="s">
        <v>4164</v>
      </c>
      <c r="S154" s="1" t="s">
        <v>115</v>
      </c>
      <c r="T154" s="1" t="s">
        <v>48</v>
      </c>
      <c r="U154" s="1" t="s">
        <v>49</v>
      </c>
      <c r="V154" s="1">
        <v>2</v>
      </c>
      <c r="W154" s="1" t="s">
        <v>243</v>
      </c>
      <c r="X154" s="8"/>
      <c r="Y154" s="1" t="s">
        <v>72</v>
      </c>
      <c r="Z154" s="1" t="s">
        <v>73</v>
      </c>
      <c r="AA154" s="1" t="s">
        <v>152</v>
      </c>
      <c r="AB154" s="1" t="s">
        <v>1957</v>
      </c>
      <c r="AC154" s="8" t="s">
        <v>3259</v>
      </c>
      <c r="AD154" s="1" t="s">
        <v>1958</v>
      </c>
      <c r="AE154" s="8" t="s">
        <v>3913</v>
      </c>
      <c r="AF154" s="1" t="s">
        <v>1959</v>
      </c>
      <c r="AG154" s="8" t="s">
        <v>3922</v>
      </c>
      <c r="AH154" s="1">
        <v>3</v>
      </c>
      <c r="AI154" s="1" t="s">
        <v>1960</v>
      </c>
      <c r="AJ154" s="8" t="s">
        <v>3923</v>
      </c>
      <c r="AK154" s="1">
        <v>4</v>
      </c>
      <c r="AL154" s="1" t="s">
        <v>1961</v>
      </c>
      <c r="AM154" s="8" t="s">
        <v>3787</v>
      </c>
      <c r="AN154" s="1">
        <v>4</v>
      </c>
      <c r="AO154" s="1" t="s">
        <v>1962</v>
      </c>
      <c r="AP154" s="8" t="s">
        <v>4165</v>
      </c>
      <c r="AQ154" s="1">
        <v>4</v>
      </c>
      <c r="AR154" s="1" t="s">
        <v>60</v>
      </c>
      <c r="AS154" s="13" t="s">
        <v>1963</v>
      </c>
      <c r="AT154" s="8" t="s">
        <v>3924</v>
      </c>
      <c r="AU154" s="1" t="s">
        <v>62</v>
      </c>
      <c r="AV154" s="1" t="s">
        <v>160</v>
      </c>
      <c r="AW154" s="1" t="s">
        <v>1964</v>
      </c>
      <c r="AX154" s="1" t="s">
        <v>1965</v>
      </c>
      <c r="AY154" s="8"/>
      <c r="AZ154" s="1" t="s">
        <v>65</v>
      </c>
    </row>
    <row r="155" spans="1:52" ht="158.4" x14ac:dyDescent="0.25">
      <c r="A155" s="1">
        <v>44064.823404756942</v>
      </c>
      <c r="B155" s="1" t="s">
        <v>38</v>
      </c>
      <c r="C155" s="1" t="s">
        <v>39</v>
      </c>
      <c r="D155" s="1">
        <v>3</v>
      </c>
      <c r="E155" s="1" t="s">
        <v>1966</v>
      </c>
      <c r="F155" s="8" t="s">
        <v>3336</v>
      </c>
      <c r="G155" s="1" t="s">
        <v>41</v>
      </c>
      <c r="H155" s="1" t="s">
        <v>1967</v>
      </c>
      <c r="I155" s="8" t="s">
        <v>3925</v>
      </c>
      <c r="M155" s="1" t="s">
        <v>101</v>
      </c>
      <c r="N155" s="1" t="s">
        <v>1968</v>
      </c>
      <c r="O155" s="8" t="s">
        <v>3763</v>
      </c>
      <c r="P155" s="1" t="s">
        <v>45</v>
      </c>
      <c r="Q155" s="1" t="s">
        <v>1969</v>
      </c>
      <c r="R155" s="8" t="s">
        <v>3425</v>
      </c>
      <c r="S155" s="1" t="s">
        <v>39</v>
      </c>
      <c r="T155" s="1" t="s">
        <v>49</v>
      </c>
      <c r="U155" s="1" t="s">
        <v>70</v>
      </c>
      <c r="V155" s="1">
        <v>4</v>
      </c>
      <c r="W155" s="1" t="s">
        <v>71</v>
      </c>
      <c r="X155" s="8"/>
      <c r="Y155" s="1" t="s">
        <v>324</v>
      </c>
      <c r="Z155" s="1" t="s">
        <v>73</v>
      </c>
      <c r="AA155" s="1" t="s">
        <v>53</v>
      </c>
      <c r="AB155" s="1" t="s">
        <v>1970</v>
      </c>
      <c r="AC155" s="8" t="s">
        <v>3926</v>
      </c>
      <c r="AD155" s="13" t="s">
        <v>1971</v>
      </c>
      <c r="AE155" s="8" t="s">
        <v>3927</v>
      </c>
      <c r="AF155" s="1" t="s">
        <v>1972</v>
      </c>
      <c r="AG155" s="8" t="s">
        <v>3890</v>
      </c>
      <c r="AH155" s="1">
        <v>3</v>
      </c>
      <c r="AI155" s="1" t="s">
        <v>1973</v>
      </c>
      <c r="AJ155" s="8" t="s">
        <v>3556</v>
      </c>
      <c r="AK155" s="1">
        <v>4</v>
      </c>
      <c r="AL155" s="1" t="s">
        <v>1974</v>
      </c>
      <c r="AM155" s="8" t="s">
        <v>3928</v>
      </c>
      <c r="AN155" s="1">
        <v>3</v>
      </c>
      <c r="AO155" s="1" t="s">
        <v>1975</v>
      </c>
      <c r="AP155" s="8" t="s">
        <v>3906</v>
      </c>
      <c r="AQ155" s="1">
        <v>3</v>
      </c>
      <c r="AR155" s="1" t="s">
        <v>60</v>
      </c>
      <c r="AS155" s="1" t="s">
        <v>1976</v>
      </c>
      <c r="AT155" s="8" t="s">
        <v>3624</v>
      </c>
      <c r="AU155" s="1" t="s">
        <v>406</v>
      </c>
      <c r="AV155" s="1" t="s">
        <v>1977</v>
      </c>
      <c r="AW155" s="1" t="s">
        <v>1978</v>
      </c>
      <c r="AX155" s="1" t="s">
        <v>3929</v>
      </c>
      <c r="AY155" s="8"/>
      <c r="AZ155" s="1" t="s">
        <v>65</v>
      </c>
    </row>
    <row r="156" spans="1:52" ht="52.8" x14ac:dyDescent="0.25">
      <c r="A156" s="1">
        <v>44064.835554201389</v>
      </c>
      <c r="B156" s="1" t="s">
        <v>38</v>
      </c>
      <c r="C156" s="1" t="s">
        <v>143</v>
      </c>
      <c r="D156" s="1">
        <v>3</v>
      </c>
      <c r="E156" s="1" t="s">
        <v>1979</v>
      </c>
      <c r="F156" s="8" t="s">
        <v>3930</v>
      </c>
      <c r="G156" s="1" t="s">
        <v>117</v>
      </c>
      <c r="H156" s="1" t="s">
        <v>1980</v>
      </c>
      <c r="I156" s="8" t="s">
        <v>3239</v>
      </c>
      <c r="J156" s="1" t="s">
        <v>119</v>
      </c>
      <c r="K156" s="1" t="s">
        <v>1981</v>
      </c>
      <c r="L156" s="8" t="s">
        <v>3931</v>
      </c>
      <c r="M156" s="1" t="s">
        <v>43</v>
      </c>
      <c r="N156" s="1" t="s">
        <v>1982</v>
      </c>
      <c r="O156" s="8" t="s">
        <v>3884</v>
      </c>
      <c r="P156" s="1" t="s">
        <v>45</v>
      </c>
      <c r="Q156" s="1" t="s">
        <v>1983</v>
      </c>
      <c r="R156" s="8" t="s">
        <v>3259</v>
      </c>
      <c r="S156" s="1" t="s">
        <v>47</v>
      </c>
      <c r="T156" s="1" t="s">
        <v>48</v>
      </c>
      <c r="U156" s="1" t="s">
        <v>49</v>
      </c>
      <c r="V156" s="1">
        <v>4</v>
      </c>
      <c r="W156" s="1" t="s">
        <v>71</v>
      </c>
      <c r="X156" s="8"/>
      <c r="Y156" s="1" t="s">
        <v>90</v>
      </c>
      <c r="Z156" s="1" t="s">
        <v>214</v>
      </c>
      <c r="AA156" s="1" t="s">
        <v>152</v>
      </c>
      <c r="AB156" s="1" t="s">
        <v>1984</v>
      </c>
      <c r="AC156" s="8" t="s">
        <v>3265</v>
      </c>
      <c r="AD156" s="1" t="s">
        <v>1985</v>
      </c>
      <c r="AE156" s="8" t="s">
        <v>6054</v>
      </c>
      <c r="AF156" s="1" t="s">
        <v>1986</v>
      </c>
      <c r="AG156" s="8" t="s">
        <v>3906</v>
      </c>
      <c r="AH156" s="1">
        <v>4</v>
      </c>
      <c r="AI156" s="1" t="s">
        <v>1987</v>
      </c>
      <c r="AJ156" s="8" t="s">
        <v>3346</v>
      </c>
      <c r="AK156" s="1">
        <v>4</v>
      </c>
      <c r="AL156" s="1" t="s">
        <v>1988</v>
      </c>
      <c r="AM156" s="8" t="s">
        <v>3346</v>
      </c>
      <c r="AN156" s="1">
        <v>4</v>
      </c>
      <c r="AO156" s="1" t="s">
        <v>1989</v>
      </c>
      <c r="AP156" s="8" t="s">
        <v>3402</v>
      </c>
      <c r="AQ156" s="1">
        <v>4</v>
      </c>
      <c r="AR156" s="1" t="s">
        <v>140</v>
      </c>
      <c r="AS156" s="1" t="s">
        <v>1990</v>
      </c>
      <c r="AT156" s="8" t="s">
        <v>3912</v>
      </c>
      <c r="AU156" s="1" t="s">
        <v>62</v>
      </c>
      <c r="AV156" s="1" t="s">
        <v>160</v>
      </c>
      <c r="AW156" s="1" t="s">
        <v>64</v>
      </c>
      <c r="AX156" s="1" t="s">
        <v>1991</v>
      </c>
      <c r="AY156" s="8"/>
      <c r="AZ156" s="1" t="s">
        <v>65</v>
      </c>
    </row>
    <row r="157" spans="1:52" ht="132" x14ac:dyDescent="0.25">
      <c r="A157" s="1">
        <v>44064.871119537042</v>
      </c>
      <c r="B157" s="1" t="s">
        <v>38</v>
      </c>
      <c r="C157" s="1" t="s">
        <v>143</v>
      </c>
      <c r="D157" s="1">
        <v>1</v>
      </c>
      <c r="E157" s="1" t="s">
        <v>1992</v>
      </c>
      <c r="F157" s="8" t="s">
        <v>3502</v>
      </c>
      <c r="G157" s="1" t="s">
        <v>41</v>
      </c>
      <c r="H157" s="1" t="s">
        <v>1993</v>
      </c>
      <c r="I157" s="8" t="s">
        <v>3405</v>
      </c>
      <c r="M157" s="1" t="s">
        <v>43</v>
      </c>
      <c r="N157" s="1" t="s">
        <v>1994</v>
      </c>
      <c r="O157" s="8" t="s">
        <v>3287</v>
      </c>
      <c r="P157" s="1" t="s">
        <v>87</v>
      </c>
      <c r="Q157" s="1" t="s">
        <v>1995</v>
      </c>
      <c r="R157" s="8" t="s">
        <v>3932</v>
      </c>
      <c r="S157" s="1" t="s">
        <v>89</v>
      </c>
      <c r="T157" s="1" t="s">
        <v>48</v>
      </c>
      <c r="U157" s="1" t="s">
        <v>49</v>
      </c>
      <c r="V157" s="1">
        <v>2</v>
      </c>
      <c r="W157" s="1" t="s">
        <v>1310</v>
      </c>
      <c r="X157" s="8"/>
      <c r="Y157" s="1" t="s">
        <v>72</v>
      </c>
      <c r="Z157" s="1" t="s">
        <v>73</v>
      </c>
      <c r="AA157" s="1" t="s">
        <v>53</v>
      </c>
      <c r="AB157" s="1" t="s">
        <v>1996</v>
      </c>
      <c r="AC157" s="8" t="s">
        <v>3473</v>
      </c>
      <c r="AD157" s="1" t="s">
        <v>1997</v>
      </c>
      <c r="AE157" s="8" t="s">
        <v>3265</v>
      </c>
      <c r="AF157" s="1" t="s">
        <v>1998</v>
      </c>
      <c r="AG157" s="8" t="s">
        <v>3933</v>
      </c>
      <c r="AH157" s="1">
        <v>3</v>
      </c>
      <c r="AI157" s="1" t="s">
        <v>1999</v>
      </c>
      <c r="AJ157" s="8" t="s">
        <v>4167</v>
      </c>
      <c r="AK157" s="1">
        <v>4</v>
      </c>
      <c r="AL157" s="1" t="s">
        <v>2000</v>
      </c>
      <c r="AM157" s="8" t="s">
        <v>3599</v>
      </c>
      <c r="AN157" s="1">
        <v>3</v>
      </c>
      <c r="AO157" s="1" t="s">
        <v>2001</v>
      </c>
      <c r="AP157" s="8" t="s">
        <v>3556</v>
      </c>
      <c r="AQ157" s="1">
        <v>4</v>
      </c>
      <c r="AR157" s="1" t="s">
        <v>60</v>
      </c>
      <c r="AS157" s="1" t="s">
        <v>2002</v>
      </c>
      <c r="AT157" s="8" t="s">
        <v>4166</v>
      </c>
      <c r="AU157" s="1" t="s">
        <v>62</v>
      </c>
      <c r="AV157" s="1" t="s">
        <v>160</v>
      </c>
      <c r="AW157" s="1" t="s">
        <v>64</v>
      </c>
      <c r="AZ157" s="1" t="s">
        <v>65</v>
      </c>
    </row>
    <row r="158" spans="1:52" ht="92.4" x14ac:dyDescent="0.25">
      <c r="A158" s="1">
        <v>44064.883177407406</v>
      </c>
      <c r="B158" s="1" t="s">
        <v>38</v>
      </c>
      <c r="C158" s="1" t="s">
        <v>115</v>
      </c>
      <c r="D158" s="1">
        <v>4</v>
      </c>
      <c r="E158" s="1" t="s">
        <v>2003</v>
      </c>
      <c r="F158" s="8" t="s">
        <v>3292</v>
      </c>
      <c r="G158" s="1" t="s">
        <v>41</v>
      </c>
      <c r="H158" s="1" t="s">
        <v>2004</v>
      </c>
      <c r="I158" s="8" t="s">
        <v>3352</v>
      </c>
      <c r="M158" s="1" t="s">
        <v>43</v>
      </c>
      <c r="N158" s="1" t="s">
        <v>2005</v>
      </c>
      <c r="O158" s="8" t="s">
        <v>3265</v>
      </c>
      <c r="P158" s="1" t="s">
        <v>87</v>
      </c>
      <c r="Q158" s="1" t="s">
        <v>2006</v>
      </c>
      <c r="R158" s="8" t="s">
        <v>3259</v>
      </c>
      <c r="S158" s="1" t="s">
        <v>89</v>
      </c>
      <c r="T158" s="1" t="s">
        <v>184</v>
      </c>
      <c r="U158" s="1" t="s">
        <v>49</v>
      </c>
      <c r="V158" s="1">
        <v>3</v>
      </c>
      <c r="W158" s="1" t="s">
        <v>123</v>
      </c>
      <c r="X158" s="8"/>
      <c r="Y158" s="1" t="s">
        <v>72</v>
      </c>
      <c r="Z158" s="1" t="s">
        <v>52</v>
      </c>
      <c r="AA158" s="1" t="s">
        <v>152</v>
      </c>
      <c r="AB158" s="1" t="s">
        <v>2007</v>
      </c>
      <c r="AC158" s="8" t="s">
        <v>3329</v>
      </c>
      <c r="AD158" s="1" t="s">
        <v>2008</v>
      </c>
      <c r="AE158" s="8" t="s">
        <v>3265</v>
      </c>
      <c r="AF158" s="1" t="s">
        <v>2009</v>
      </c>
      <c r="AG158" s="8" t="s">
        <v>3759</v>
      </c>
      <c r="AH158" s="1">
        <v>3</v>
      </c>
      <c r="AI158" s="1" t="s">
        <v>2010</v>
      </c>
      <c r="AJ158" s="8" t="s">
        <v>3470</v>
      </c>
      <c r="AK158" s="1">
        <v>4</v>
      </c>
      <c r="AL158" s="1" t="s">
        <v>2011</v>
      </c>
      <c r="AM158" s="8" t="s">
        <v>3906</v>
      </c>
      <c r="AN158" s="1">
        <v>4</v>
      </c>
      <c r="AO158" s="1" t="s">
        <v>2012</v>
      </c>
      <c r="AP158" s="8" t="s">
        <v>3906</v>
      </c>
      <c r="AQ158" s="1">
        <v>4</v>
      </c>
      <c r="AR158" s="1" t="s">
        <v>60</v>
      </c>
      <c r="AS158" s="1" t="s">
        <v>2013</v>
      </c>
      <c r="AT158" s="8" t="s">
        <v>3836</v>
      </c>
      <c r="AU158" s="1" t="s">
        <v>62</v>
      </c>
      <c r="AV158" s="1" t="s">
        <v>63</v>
      </c>
      <c r="AW158" s="1" t="s">
        <v>64</v>
      </c>
      <c r="AX158" s="1" t="s">
        <v>1875</v>
      </c>
      <c r="AY158" s="8"/>
      <c r="AZ158" s="1" t="s">
        <v>65</v>
      </c>
    </row>
    <row r="159" spans="1:52" ht="145.19999999999999" x14ac:dyDescent="0.25">
      <c r="A159" s="1">
        <v>44064.884733206018</v>
      </c>
      <c r="B159" s="1" t="s">
        <v>38</v>
      </c>
      <c r="C159" s="1" t="s">
        <v>89</v>
      </c>
      <c r="D159" s="1">
        <v>4</v>
      </c>
      <c r="E159" s="1" t="s">
        <v>2014</v>
      </c>
      <c r="F159" s="8" t="s">
        <v>3719</v>
      </c>
      <c r="G159" s="1" t="s">
        <v>41</v>
      </c>
      <c r="H159" s="1" t="s">
        <v>2015</v>
      </c>
      <c r="I159" s="8" t="s">
        <v>3259</v>
      </c>
      <c r="M159" s="1" t="s">
        <v>43</v>
      </c>
      <c r="N159" s="1" t="s">
        <v>2016</v>
      </c>
      <c r="O159" s="8" t="s">
        <v>3425</v>
      </c>
      <c r="P159" s="1" t="s">
        <v>87</v>
      </c>
      <c r="Q159" s="1" t="s">
        <v>2017</v>
      </c>
      <c r="R159" s="8" t="s">
        <v>3425</v>
      </c>
      <c r="S159" s="1" t="s">
        <v>89</v>
      </c>
      <c r="T159" s="1" t="s">
        <v>49</v>
      </c>
      <c r="U159" s="1" t="s">
        <v>70</v>
      </c>
      <c r="V159" s="1">
        <v>4</v>
      </c>
      <c r="W159" s="1" t="s">
        <v>243</v>
      </c>
      <c r="X159" s="8"/>
      <c r="Y159" s="1" t="s">
        <v>72</v>
      </c>
      <c r="Z159" s="1" t="s">
        <v>52</v>
      </c>
      <c r="AA159" s="1" t="s">
        <v>53</v>
      </c>
      <c r="AB159" s="1" t="s">
        <v>2018</v>
      </c>
      <c r="AC159" s="8" t="s">
        <v>3934</v>
      </c>
      <c r="AD159" s="1" t="s">
        <v>2019</v>
      </c>
      <c r="AE159" s="8" t="s">
        <v>3286</v>
      </c>
      <c r="AF159" s="1" t="s">
        <v>2020</v>
      </c>
      <c r="AG159" s="8" t="s">
        <v>3935</v>
      </c>
      <c r="AH159" s="1">
        <v>3</v>
      </c>
      <c r="AI159" s="1" t="s">
        <v>2021</v>
      </c>
      <c r="AJ159" s="8" t="s">
        <v>3355</v>
      </c>
      <c r="AK159" s="1">
        <v>4</v>
      </c>
      <c r="AL159" s="1" t="s">
        <v>2022</v>
      </c>
      <c r="AM159" s="8" t="s">
        <v>3423</v>
      </c>
      <c r="AN159" s="1">
        <v>4</v>
      </c>
      <c r="AO159" s="1" t="s">
        <v>2023</v>
      </c>
      <c r="AP159" s="8" t="s">
        <v>4168</v>
      </c>
      <c r="AQ159" s="1">
        <v>5</v>
      </c>
      <c r="AR159" s="1" t="s">
        <v>80</v>
      </c>
      <c r="AS159" s="1" t="s">
        <v>2024</v>
      </c>
      <c r="AT159" s="8" t="s">
        <v>3325</v>
      </c>
      <c r="AU159" s="1" t="s">
        <v>406</v>
      </c>
      <c r="AV159" s="1" t="s">
        <v>160</v>
      </c>
      <c r="AW159" s="1" t="s">
        <v>64</v>
      </c>
      <c r="AX159" s="1" t="s">
        <v>2025</v>
      </c>
      <c r="AY159" s="8"/>
      <c r="AZ159" s="1" t="s">
        <v>65</v>
      </c>
    </row>
    <row r="160" spans="1:52" ht="52.8" x14ac:dyDescent="0.25">
      <c r="A160" s="1">
        <v>44064.897782222222</v>
      </c>
      <c r="B160" s="1" t="s">
        <v>38</v>
      </c>
      <c r="C160" s="1" t="s">
        <v>209</v>
      </c>
      <c r="D160" s="1">
        <v>4</v>
      </c>
      <c r="E160" s="1" t="s">
        <v>2026</v>
      </c>
      <c r="F160" s="8" t="s">
        <v>3472</v>
      </c>
      <c r="G160" s="1" t="s">
        <v>117</v>
      </c>
      <c r="H160" s="1" t="s">
        <v>2027</v>
      </c>
      <c r="I160" s="8" t="s">
        <v>3302</v>
      </c>
      <c r="J160" s="1" t="s">
        <v>119</v>
      </c>
      <c r="K160" s="1" t="s">
        <v>2028</v>
      </c>
      <c r="L160" s="8" t="s">
        <v>3936</v>
      </c>
      <c r="M160" s="1" t="s">
        <v>43</v>
      </c>
      <c r="N160" s="1" t="s">
        <v>2029</v>
      </c>
      <c r="O160" s="8" t="s">
        <v>3244</v>
      </c>
      <c r="P160" s="1" t="s">
        <v>87</v>
      </c>
      <c r="Q160" s="1" t="s">
        <v>2030</v>
      </c>
      <c r="R160" s="8" t="s">
        <v>3259</v>
      </c>
      <c r="S160" s="1" t="s">
        <v>89</v>
      </c>
      <c r="T160" s="1" t="s">
        <v>48</v>
      </c>
      <c r="U160" s="1" t="s">
        <v>49</v>
      </c>
      <c r="V160" s="1">
        <v>4</v>
      </c>
      <c r="W160" s="1" t="s">
        <v>71</v>
      </c>
      <c r="X160" s="8"/>
      <c r="Y160" s="1" t="s">
        <v>324</v>
      </c>
      <c r="Z160" s="1" t="s">
        <v>52</v>
      </c>
      <c r="AA160" s="1" t="s">
        <v>152</v>
      </c>
      <c r="AB160" s="1" t="s">
        <v>2031</v>
      </c>
      <c r="AC160" s="8" t="s">
        <v>3937</v>
      </c>
      <c r="AD160" s="1" t="s">
        <v>514</v>
      </c>
      <c r="AE160" s="8" t="s">
        <v>3241</v>
      </c>
      <c r="AF160" s="1" t="s">
        <v>2032</v>
      </c>
      <c r="AG160" s="8" t="s">
        <v>2745</v>
      </c>
      <c r="AH160" s="1">
        <v>3</v>
      </c>
      <c r="AI160" s="1" t="s">
        <v>2033</v>
      </c>
      <c r="AJ160" s="8" t="s">
        <v>3938</v>
      </c>
      <c r="AK160" s="1">
        <v>4</v>
      </c>
      <c r="AL160" s="1" t="s">
        <v>2034</v>
      </c>
      <c r="AM160" s="8" t="s">
        <v>3423</v>
      </c>
      <c r="AN160" s="1">
        <v>2</v>
      </c>
      <c r="AO160" s="1" t="s">
        <v>2035</v>
      </c>
      <c r="AP160" s="8" t="s">
        <v>3429</v>
      </c>
      <c r="AQ160" s="1">
        <v>4</v>
      </c>
      <c r="AR160" s="1" t="s">
        <v>80</v>
      </c>
      <c r="AS160" s="1" t="s">
        <v>2036</v>
      </c>
      <c r="AT160" s="8" t="s">
        <v>3238</v>
      </c>
      <c r="AU160" s="1" t="s">
        <v>406</v>
      </c>
      <c r="AV160" s="1" t="s">
        <v>63</v>
      </c>
      <c r="AW160" s="1" t="s">
        <v>64</v>
      </c>
      <c r="AZ160" s="1" t="s">
        <v>65</v>
      </c>
    </row>
    <row r="161" spans="1:55" ht="66" x14ac:dyDescent="0.25">
      <c r="A161" s="1">
        <v>44064.917115914352</v>
      </c>
      <c r="B161" s="1" t="s">
        <v>38</v>
      </c>
      <c r="C161" s="1" t="s">
        <v>143</v>
      </c>
      <c r="D161" s="1">
        <v>1</v>
      </c>
      <c r="E161" s="1" t="s">
        <v>2037</v>
      </c>
      <c r="F161" s="8" t="s">
        <v>3290</v>
      </c>
      <c r="G161" s="1" t="s">
        <v>41</v>
      </c>
      <c r="H161" s="1" t="s">
        <v>2038</v>
      </c>
      <c r="I161" s="8" t="s">
        <v>3425</v>
      </c>
      <c r="M161" s="1" t="s">
        <v>43</v>
      </c>
      <c r="N161" s="1" t="s">
        <v>931</v>
      </c>
      <c r="O161" s="8" t="s">
        <v>3244</v>
      </c>
      <c r="P161" s="1" t="s">
        <v>87</v>
      </c>
      <c r="Q161" s="1" t="s">
        <v>2039</v>
      </c>
      <c r="R161" s="8" t="s">
        <v>3259</v>
      </c>
      <c r="S161" s="1" t="s">
        <v>115</v>
      </c>
      <c r="T161" s="1" t="s">
        <v>48</v>
      </c>
      <c r="U161" s="1" t="s">
        <v>49</v>
      </c>
      <c r="V161" s="1">
        <v>1</v>
      </c>
      <c r="W161" s="1" t="s">
        <v>71</v>
      </c>
      <c r="X161" s="8"/>
      <c r="Y161" s="1" t="s">
        <v>135</v>
      </c>
      <c r="Z161" s="1" t="s">
        <v>52</v>
      </c>
      <c r="AA161" s="1" t="s">
        <v>53</v>
      </c>
      <c r="AB161" s="1" t="s">
        <v>2040</v>
      </c>
      <c r="AC161" s="8" t="s">
        <v>3329</v>
      </c>
      <c r="AD161" s="1" t="s">
        <v>2041</v>
      </c>
      <c r="AE161" s="8" t="s">
        <v>6054</v>
      </c>
      <c r="AF161" s="1" t="s">
        <v>2042</v>
      </c>
      <c r="AG161" s="8" t="s">
        <v>3241</v>
      </c>
      <c r="AH161" s="1">
        <v>3</v>
      </c>
      <c r="AI161" s="1" t="s">
        <v>2043</v>
      </c>
      <c r="AJ161" s="8" t="s">
        <v>3374</v>
      </c>
      <c r="AK161" s="1">
        <v>3</v>
      </c>
      <c r="AL161" s="1" t="s">
        <v>2044</v>
      </c>
      <c r="AM161" s="8" t="s">
        <v>3939</v>
      </c>
      <c r="AN161" s="1">
        <v>3</v>
      </c>
      <c r="AO161" s="1" t="s">
        <v>2044</v>
      </c>
      <c r="AP161" s="8" t="s">
        <v>3939</v>
      </c>
      <c r="AQ161" s="1">
        <v>3</v>
      </c>
      <c r="AR161" s="1" t="s">
        <v>60</v>
      </c>
      <c r="AS161" s="1" t="s">
        <v>2045</v>
      </c>
      <c r="AT161" s="8" t="s">
        <v>3302</v>
      </c>
      <c r="AU161" s="1" t="s">
        <v>62</v>
      </c>
      <c r="AV161" s="1" t="s">
        <v>160</v>
      </c>
      <c r="AW161" s="1" t="s">
        <v>64</v>
      </c>
      <c r="AX161" s="1" t="s">
        <v>2046</v>
      </c>
      <c r="AY161" s="8" t="s">
        <v>3273</v>
      </c>
      <c r="AZ161" s="1" t="s">
        <v>65</v>
      </c>
    </row>
    <row r="162" spans="1:55" ht="52.8" x14ac:dyDescent="0.25">
      <c r="A162" s="1">
        <v>44064.948258518518</v>
      </c>
      <c r="B162" s="1" t="s">
        <v>38</v>
      </c>
      <c r="C162" s="1" t="s">
        <v>39</v>
      </c>
      <c r="D162" s="1">
        <v>4</v>
      </c>
      <c r="E162" s="1" t="s">
        <v>2047</v>
      </c>
      <c r="F162" s="8" t="s">
        <v>3292</v>
      </c>
      <c r="G162" s="1" t="s">
        <v>117</v>
      </c>
      <c r="H162" s="1" t="s">
        <v>2048</v>
      </c>
      <c r="I162" s="8" t="s">
        <v>3265</v>
      </c>
      <c r="J162" s="1" t="s">
        <v>146</v>
      </c>
      <c r="K162" s="1" t="s">
        <v>2049</v>
      </c>
      <c r="L162" s="8" t="s">
        <v>4169</v>
      </c>
      <c r="M162" s="1" t="s">
        <v>43</v>
      </c>
      <c r="N162" s="1" t="s">
        <v>2050</v>
      </c>
      <c r="O162" s="8" t="s">
        <v>3244</v>
      </c>
      <c r="P162" s="1" t="s">
        <v>45</v>
      </c>
      <c r="Q162" s="1" t="s">
        <v>2051</v>
      </c>
      <c r="R162" s="8" t="s">
        <v>3988</v>
      </c>
      <c r="S162" s="1" t="s">
        <v>47</v>
      </c>
      <c r="T162" s="1" t="s">
        <v>48</v>
      </c>
      <c r="U162" s="1" t="s">
        <v>49</v>
      </c>
      <c r="V162" s="1">
        <v>4</v>
      </c>
      <c r="W162" s="1" t="s">
        <v>71</v>
      </c>
      <c r="X162" s="8"/>
      <c r="Y162" s="1" t="s">
        <v>72</v>
      </c>
      <c r="Z162" s="1" t="s">
        <v>73</v>
      </c>
      <c r="AA162" s="1" t="s">
        <v>53</v>
      </c>
      <c r="AB162" s="1" t="s">
        <v>2052</v>
      </c>
      <c r="AC162" s="8" t="s">
        <v>3265</v>
      </c>
      <c r="AD162" s="1" t="s">
        <v>619</v>
      </c>
      <c r="AE162" s="8" t="s">
        <v>6054</v>
      </c>
      <c r="AF162" s="1" t="s">
        <v>2053</v>
      </c>
      <c r="AG162" s="8" t="s">
        <v>3758</v>
      </c>
      <c r="AH162" s="1">
        <v>1</v>
      </c>
      <c r="AI162" s="1" t="s">
        <v>2054</v>
      </c>
      <c r="AJ162" s="8" t="s">
        <v>3939</v>
      </c>
      <c r="AK162" s="1">
        <v>4</v>
      </c>
      <c r="AL162" s="1" t="s">
        <v>2055</v>
      </c>
      <c r="AM162" s="8" t="s">
        <v>3437</v>
      </c>
      <c r="AN162" s="1">
        <v>2</v>
      </c>
      <c r="AO162" s="1" t="s">
        <v>2056</v>
      </c>
      <c r="AP162" s="8" t="s">
        <v>3940</v>
      </c>
      <c r="AQ162" s="1">
        <v>4</v>
      </c>
      <c r="AR162" s="1" t="s">
        <v>60</v>
      </c>
      <c r="AS162" s="1" t="s">
        <v>2057</v>
      </c>
      <c r="AT162" s="8" t="s">
        <v>3302</v>
      </c>
      <c r="AU162" s="1" t="s">
        <v>62</v>
      </c>
      <c r="AV162" s="1" t="s">
        <v>343</v>
      </c>
      <c r="AW162" s="1" t="s">
        <v>64</v>
      </c>
      <c r="AZ162" s="1" t="s">
        <v>65</v>
      </c>
    </row>
    <row r="163" spans="1:55" ht="92.4" x14ac:dyDescent="0.25">
      <c r="A163" s="1">
        <v>44064.950010486107</v>
      </c>
      <c r="B163" s="1" t="s">
        <v>38</v>
      </c>
      <c r="C163" s="1" t="s">
        <v>39</v>
      </c>
      <c r="D163" s="1">
        <v>3</v>
      </c>
      <c r="E163" s="1" t="s">
        <v>2058</v>
      </c>
      <c r="F163" s="8" t="s">
        <v>3547</v>
      </c>
      <c r="G163" s="1" t="s">
        <v>41</v>
      </c>
      <c r="H163" s="1" t="s">
        <v>2059</v>
      </c>
      <c r="I163" s="8" t="s">
        <v>3941</v>
      </c>
      <c r="M163" s="1" t="s">
        <v>43</v>
      </c>
      <c r="N163" s="1" t="s">
        <v>2060</v>
      </c>
      <c r="O163" s="8" t="s">
        <v>3328</v>
      </c>
      <c r="P163" s="1" t="s">
        <v>87</v>
      </c>
      <c r="Q163" s="1" t="s">
        <v>2061</v>
      </c>
      <c r="R163" s="8" t="s">
        <v>3259</v>
      </c>
      <c r="S163" s="1" t="s">
        <v>89</v>
      </c>
      <c r="T163" s="1" t="s">
        <v>48</v>
      </c>
      <c r="U163" s="1" t="s">
        <v>49</v>
      </c>
      <c r="V163" s="1">
        <v>4</v>
      </c>
      <c r="W163" s="1" t="s">
        <v>123</v>
      </c>
      <c r="X163" s="8"/>
      <c r="Y163" s="1" t="s">
        <v>72</v>
      </c>
      <c r="Z163" s="1" t="s">
        <v>52</v>
      </c>
      <c r="AA163" s="1" t="s">
        <v>53</v>
      </c>
      <c r="AB163" s="1" t="s">
        <v>2062</v>
      </c>
      <c r="AC163" s="8" t="s">
        <v>4068</v>
      </c>
      <c r="AD163" s="1" t="s">
        <v>2063</v>
      </c>
      <c r="AE163" s="8" t="s">
        <v>3265</v>
      </c>
      <c r="AF163" s="1" t="s">
        <v>2064</v>
      </c>
      <c r="AG163" s="8" t="s">
        <v>3636</v>
      </c>
      <c r="AH163" s="1">
        <v>2</v>
      </c>
      <c r="AI163" s="1" t="s">
        <v>2065</v>
      </c>
      <c r="AJ163" s="8" t="s">
        <v>3939</v>
      </c>
      <c r="AK163" s="1">
        <v>5</v>
      </c>
      <c r="AL163" s="1" t="s">
        <v>2066</v>
      </c>
      <c r="AM163" s="8" t="s">
        <v>3562</v>
      </c>
      <c r="AN163" s="1">
        <v>2</v>
      </c>
      <c r="AO163" s="1" t="s">
        <v>2067</v>
      </c>
      <c r="AP163" s="8" t="s">
        <v>3939</v>
      </c>
      <c r="AQ163" s="1">
        <v>4</v>
      </c>
      <c r="AR163" s="1" t="s">
        <v>60</v>
      </c>
      <c r="AS163" s="1" t="s">
        <v>2068</v>
      </c>
      <c r="AT163" s="8" t="s">
        <v>3302</v>
      </c>
      <c r="AU163" s="1" t="s">
        <v>62</v>
      </c>
      <c r="AV163" s="1" t="s">
        <v>63</v>
      </c>
      <c r="AW163" s="1" t="s">
        <v>2069</v>
      </c>
      <c r="AZ163" s="1" t="s">
        <v>65</v>
      </c>
    </row>
    <row r="164" spans="1:55" ht="264" x14ac:dyDescent="0.25">
      <c r="A164" s="1">
        <v>44064.955742696759</v>
      </c>
      <c r="B164" s="1" t="s">
        <v>38</v>
      </c>
      <c r="C164" s="1" t="s">
        <v>143</v>
      </c>
      <c r="D164" s="1">
        <v>2</v>
      </c>
      <c r="E164" s="1" t="s">
        <v>2070</v>
      </c>
      <c r="F164" s="8" t="s">
        <v>3942</v>
      </c>
      <c r="G164" s="1" t="s">
        <v>41</v>
      </c>
      <c r="H164" s="1" t="s">
        <v>2071</v>
      </c>
      <c r="I164" s="8" t="s">
        <v>3943</v>
      </c>
      <c r="M164" s="1" t="s">
        <v>43</v>
      </c>
      <c r="N164" s="1" t="s">
        <v>2072</v>
      </c>
      <c r="O164" s="8" t="s">
        <v>3749</v>
      </c>
      <c r="P164" s="1" t="s">
        <v>87</v>
      </c>
      <c r="Q164" s="1" t="s">
        <v>2073</v>
      </c>
      <c r="R164" s="8" t="s">
        <v>3944</v>
      </c>
      <c r="S164" s="1" t="s">
        <v>89</v>
      </c>
      <c r="T164" s="1" t="s">
        <v>48</v>
      </c>
      <c r="U164" s="1" t="s">
        <v>49</v>
      </c>
      <c r="V164" s="1">
        <v>2</v>
      </c>
      <c r="W164" s="1" t="s">
        <v>1310</v>
      </c>
      <c r="X164" s="8"/>
      <c r="Y164" s="1" t="s">
        <v>2074</v>
      </c>
      <c r="Z164" s="1" t="s">
        <v>2075</v>
      </c>
      <c r="AA164" s="1" t="s">
        <v>53</v>
      </c>
      <c r="AB164" s="1" t="s">
        <v>2076</v>
      </c>
      <c r="AC164" s="8" t="s">
        <v>3627</v>
      </c>
      <c r="AD164" s="1" t="s">
        <v>2077</v>
      </c>
      <c r="AE164" s="8" t="s">
        <v>6063</v>
      </c>
      <c r="AF164" s="1" t="s">
        <v>2078</v>
      </c>
      <c r="AG164" s="8" t="s">
        <v>3946</v>
      </c>
      <c r="AH164" s="1">
        <v>3</v>
      </c>
      <c r="AI164" s="1" t="s">
        <v>2079</v>
      </c>
      <c r="AJ164" s="8" t="s">
        <v>3947</v>
      </c>
      <c r="AK164" s="1">
        <v>4</v>
      </c>
      <c r="AL164" s="1" t="s">
        <v>2080</v>
      </c>
      <c r="AM164" s="8" t="s">
        <v>3948</v>
      </c>
      <c r="AN164" s="1">
        <v>3</v>
      </c>
      <c r="AO164" s="1" t="s">
        <v>2081</v>
      </c>
      <c r="AP164" s="8" t="s">
        <v>3635</v>
      </c>
      <c r="AQ164" s="1">
        <v>4</v>
      </c>
      <c r="AR164" s="1" t="s">
        <v>60</v>
      </c>
      <c r="AS164" s="1" t="s">
        <v>2082</v>
      </c>
      <c r="AT164" s="8" t="s">
        <v>3333</v>
      </c>
      <c r="AU164" s="1" t="s">
        <v>62</v>
      </c>
      <c r="AV164" s="1" t="s">
        <v>2083</v>
      </c>
      <c r="AW164" s="1" t="s">
        <v>64</v>
      </c>
      <c r="AX164" s="1" t="s">
        <v>2084</v>
      </c>
      <c r="AY164" s="8"/>
      <c r="AZ164" s="1" t="s">
        <v>65</v>
      </c>
    </row>
    <row r="165" spans="1:55" s="17" customFormat="1" x14ac:dyDescent="0.25">
      <c r="A165" s="16"/>
      <c r="B165" s="16"/>
      <c r="C165" s="16"/>
      <c r="D165" s="16"/>
      <c r="E165" s="16"/>
      <c r="F165" s="16"/>
      <c r="G165" s="16"/>
      <c r="H165" s="16"/>
      <c r="I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Y165" s="41" t="s">
        <v>4342</v>
      </c>
      <c r="AZ165" s="16"/>
      <c r="BC165" s="21"/>
    </row>
    <row r="166" spans="1:55" ht="92.4" x14ac:dyDescent="0.25">
      <c r="A166" s="1">
        <v>44064.965880104166</v>
      </c>
      <c r="B166" s="1" t="s">
        <v>38</v>
      </c>
      <c r="C166" s="1" t="s">
        <v>209</v>
      </c>
      <c r="D166" s="1">
        <v>4</v>
      </c>
      <c r="E166" s="1" t="s">
        <v>2086</v>
      </c>
      <c r="F166" s="8" t="s">
        <v>3242</v>
      </c>
      <c r="G166" s="1" t="s">
        <v>41</v>
      </c>
      <c r="H166" s="1" t="s">
        <v>2087</v>
      </c>
      <c r="I166" s="8" t="s">
        <v>3949</v>
      </c>
      <c r="M166" s="1" t="s">
        <v>43</v>
      </c>
      <c r="N166" s="1" t="s">
        <v>2088</v>
      </c>
      <c r="O166" s="8" t="s">
        <v>3749</v>
      </c>
      <c r="P166" s="1" t="s">
        <v>87</v>
      </c>
      <c r="Q166" s="1" t="s">
        <v>2089</v>
      </c>
      <c r="R166" s="8" t="s">
        <v>3259</v>
      </c>
      <c r="S166" s="1" t="s">
        <v>89</v>
      </c>
      <c r="T166" s="1" t="s">
        <v>48</v>
      </c>
      <c r="U166" s="1" t="s">
        <v>49</v>
      </c>
      <c r="V166" s="1">
        <v>3</v>
      </c>
      <c r="W166" s="1" t="s">
        <v>123</v>
      </c>
      <c r="X166" s="8"/>
      <c r="Y166" s="1" t="s">
        <v>51</v>
      </c>
      <c r="Z166" s="1" t="s">
        <v>73</v>
      </c>
      <c r="AA166" s="1" t="s">
        <v>53</v>
      </c>
      <c r="AB166" s="1" t="s">
        <v>2090</v>
      </c>
      <c r="AC166" s="8" t="s">
        <v>4068</v>
      </c>
      <c r="AD166" s="1" t="s">
        <v>2091</v>
      </c>
      <c r="AE166" s="8" t="s">
        <v>3425</v>
      </c>
      <c r="AF166" s="1" t="s">
        <v>2092</v>
      </c>
      <c r="AG166" s="8" t="s">
        <v>3950</v>
      </c>
      <c r="AH166" s="1">
        <v>4</v>
      </c>
      <c r="AI166" s="1" t="s">
        <v>2093</v>
      </c>
      <c r="AJ166" s="8" t="s">
        <v>3951</v>
      </c>
      <c r="AK166" s="1">
        <v>5</v>
      </c>
      <c r="AL166" s="1" t="s">
        <v>2094</v>
      </c>
      <c r="AM166" s="8" t="s">
        <v>3952</v>
      </c>
      <c r="AN166" s="1">
        <v>3</v>
      </c>
      <c r="AO166" s="1" t="s">
        <v>2095</v>
      </c>
      <c r="AP166" s="8" t="s">
        <v>3355</v>
      </c>
      <c r="AQ166" s="1">
        <v>4</v>
      </c>
      <c r="AR166" s="1" t="s">
        <v>80</v>
      </c>
      <c r="AS166" s="1" t="s">
        <v>2096</v>
      </c>
      <c r="AT166" s="8" t="s">
        <v>3408</v>
      </c>
      <c r="AU166" s="1" t="s">
        <v>684</v>
      </c>
      <c r="AV166" s="1" t="s">
        <v>160</v>
      </c>
      <c r="AW166" s="1" t="s">
        <v>64</v>
      </c>
      <c r="AZ166" s="1" t="s">
        <v>65</v>
      </c>
    </row>
    <row r="167" spans="1:55" ht="52.8" x14ac:dyDescent="0.25">
      <c r="A167" s="1">
        <v>44064.968822870374</v>
      </c>
      <c r="B167" s="1" t="s">
        <v>38</v>
      </c>
      <c r="C167" s="1" t="s">
        <v>209</v>
      </c>
      <c r="D167" s="1">
        <v>4</v>
      </c>
      <c r="E167" s="1" t="s">
        <v>2097</v>
      </c>
      <c r="F167" s="8" t="s">
        <v>3953</v>
      </c>
      <c r="G167" s="1" t="s">
        <v>117</v>
      </c>
      <c r="H167" s="1" t="s">
        <v>2098</v>
      </c>
      <c r="I167" s="8" t="s">
        <v>3290</v>
      </c>
      <c r="J167" s="1" t="s">
        <v>146</v>
      </c>
      <c r="K167" s="1" t="s">
        <v>2099</v>
      </c>
      <c r="L167" s="8" t="s">
        <v>3954</v>
      </c>
      <c r="M167" s="1" t="s">
        <v>43</v>
      </c>
      <c r="N167" s="1" t="s">
        <v>2100</v>
      </c>
      <c r="O167" s="8" t="s">
        <v>3290</v>
      </c>
      <c r="P167" s="1" t="s">
        <v>87</v>
      </c>
      <c r="Q167" s="1" t="s">
        <v>2101</v>
      </c>
      <c r="R167" s="8" t="s">
        <v>3265</v>
      </c>
      <c r="S167" s="1" t="s">
        <v>39</v>
      </c>
      <c r="T167" s="1" t="s">
        <v>49</v>
      </c>
      <c r="U167" s="1" t="s">
        <v>70</v>
      </c>
      <c r="V167" s="1">
        <v>4</v>
      </c>
      <c r="W167" s="1" t="s">
        <v>1734</v>
      </c>
      <c r="X167" s="8"/>
      <c r="Y167" s="1" t="s">
        <v>135</v>
      </c>
      <c r="Z167" s="1" t="s">
        <v>91</v>
      </c>
      <c r="AA167" s="1" t="s">
        <v>152</v>
      </c>
      <c r="AB167" s="1" t="s">
        <v>2102</v>
      </c>
      <c r="AC167" s="8" t="s">
        <v>3642</v>
      </c>
      <c r="AD167" s="1" t="s">
        <v>2103</v>
      </c>
      <c r="AE167" s="8" t="s">
        <v>3425</v>
      </c>
      <c r="AF167" s="1" t="s">
        <v>2104</v>
      </c>
      <c r="AG167" s="8" t="s">
        <v>3346</v>
      </c>
      <c r="AH167" s="1">
        <v>4</v>
      </c>
      <c r="AI167" s="1" t="s">
        <v>2105</v>
      </c>
      <c r="AJ167" s="8" t="s">
        <v>3346</v>
      </c>
      <c r="AK167" s="1">
        <v>4</v>
      </c>
      <c r="AL167" s="1" t="s">
        <v>2106</v>
      </c>
      <c r="AM167" s="8" t="s">
        <v>3556</v>
      </c>
      <c r="AN167" s="1">
        <v>5</v>
      </c>
      <c r="AO167" s="1" t="s">
        <v>2107</v>
      </c>
      <c r="AP167" s="8" t="s">
        <v>3346</v>
      </c>
      <c r="AQ167" s="1">
        <v>5</v>
      </c>
      <c r="AR167" s="1" t="s">
        <v>140</v>
      </c>
      <c r="AS167" s="1" t="s">
        <v>2108</v>
      </c>
      <c r="AT167" s="8" t="s">
        <v>3302</v>
      </c>
      <c r="AU167" s="1" t="s">
        <v>62</v>
      </c>
      <c r="AV167" s="1" t="s">
        <v>2109</v>
      </c>
      <c r="AW167" s="1" t="s">
        <v>2110</v>
      </c>
      <c r="AX167" s="1" t="s">
        <v>2111</v>
      </c>
      <c r="AY167" s="8"/>
      <c r="AZ167" s="1" t="s">
        <v>65</v>
      </c>
    </row>
    <row r="168" spans="1:55" ht="145.19999999999999" x14ac:dyDescent="0.25">
      <c r="A168" s="1">
        <v>44064.973119745366</v>
      </c>
      <c r="B168" s="1" t="s">
        <v>38</v>
      </c>
      <c r="C168" s="1" t="s">
        <v>39</v>
      </c>
      <c r="D168" s="1">
        <v>1</v>
      </c>
      <c r="E168" s="1" t="s">
        <v>2112</v>
      </c>
      <c r="F168" s="8" t="s">
        <v>3534</v>
      </c>
      <c r="G168" s="1" t="s">
        <v>117</v>
      </c>
      <c r="H168" s="1" t="s">
        <v>2113</v>
      </c>
      <c r="I168" s="8" t="s">
        <v>3955</v>
      </c>
      <c r="J168" s="1" t="s">
        <v>146</v>
      </c>
      <c r="K168" s="1" t="s">
        <v>2114</v>
      </c>
      <c r="L168" s="8" t="s">
        <v>3956</v>
      </c>
      <c r="M168" s="1" t="s">
        <v>43</v>
      </c>
      <c r="N168" s="1" t="s">
        <v>2115</v>
      </c>
      <c r="O168" s="8" t="s">
        <v>3763</v>
      </c>
      <c r="P168" s="1" t="s">
        <v>45</v>
      </c>
      <c r="Q168" s="1" t="s">
        <v>2116</v>
      </c>
      <c r="R168" s="8" t="s">
        <v>4170</v>
      </c>
      <c r="S168" s="1" t="s">
        <v>47</v>
      </c>
      <c r="T168" s="1" t="s">
        <v>48</v>
      </c>
      <c r="U168" s="1" t="s">
        <v>48</v>
      </c>
      <c r="V168" s="1">
        <v>1</v>
      </c>
      <c r="W168" s="1" t="s">
        <v>50</v>
      </c>
      <c r="X168" s="8"/>
      <c r="Y168" s="1" t="s">
        <v>2117</v>
      </c>
      <c r="Z168" s="1" t="s">
        <v>73</v>
      </c>
      <c r="AA168" s="1" t="s">
        <v>53</v>
      </c>
      <c r="AB168" s="1" t="s">
        <v>2118</v>
      </c>
      <c r="AC168" s="8" t="s">
        <v>3957</v>
      </c>
      <c r="AD168" s="1" t="s">
        <v>2119</v>
      </c>
      <c r="AE168" s="8" t="s">
        <v>3425</v>
      </c>
      <c r="AF168" s="1" t="s">
        <v>2120</v>
      </c>
      <c r="AG168" s="8" t="s">
        <v>3958</v>
      </c>
      <c r="AH168" s="1">
        <v>3</v>
      </c>
      <c r="AI168" s="1" t="s">
        <v>2120</v>
      </c>
      <c r="AJ168" s="8" t="s">
        <v>3958</v>
      </c>
      <c r="AK168" s="1">
        <v>3</v>
      </c>
      <c r="AL168" s="1" t="s">
        <v>2121</v>
      </c>
      <c r="AM168" s="8" t="s">
        <v>3947</v>
      </c>
      <c r="AN168" s="1">
        <v>3</v>
      </c>
      <c r="AO168" s="1" t="s">
        <v>2122</v>
      </c>
      <c r="AP168" s="8" t="s">
        <v>3959</v>
      </c>
      <c r="AQ168" s="1">
        <v>4</v>
      </c>
      <c r="AR168" s="1" t="s">
        <v>140</v>
      </c>
      <c r="AS168" s="1" t="s">
        <v>2123</v>
      </c>
      <c r="AT168" s="8" t="s">
        <v>3429</v>
      </c>
      <c r="AU168" s="1" t="s">
        <v>62</v>
      </c>
      <c r="AV168" s="1" t="s">
        <v>142</v>
      </c>
      <c r="AW168" s="1" t="s">
        <v>1382</v>
      </c>
      <c r="AX168" s="13" t="s">
        <v>2124</v>
      </c>
      <c r="AY168" s="8" t="s">
        <v>3960</v>
      </c>
      <c r="AZ168" s="3" t="s">
        <v>2125</v>
      </c>
      <c r="BA168" s="9" t="s">
        <v>3273</v>
      </c>
    </row>
    <row r="169" spans="1:55" ht="118.8" x14ac:dyDescent="0.25">
      <c r="A169" s="1">
        <v>44064.975258136576</v>
      </c>
      <c r="B169" s="1" t="s">
        <v>38</v>
      </c>
      <c r="C169" s="1" t="s">
        <v>39</v>
      </c>
      <c r="D169" s="1">
        <v>3</v>
      </c>
      <c r="E169" s="1" t="s">
        <v>2126</v>
      </c>
      <c r="F169" s="8" t="s">
        <v>4171</v>
      </c>
      <c r="G169" s="1" t="s">
        <v>41</v>
      </c>
      <c r="H169" s="1" t="s">
        <v>2127</v>
      </c>
      <c r="I169" s="8" t="s">
        <v>3425</v>
      </c>
      <c r="M169" s="1" t="s">
        <v>101</v>
      </c>
      <c r="N169" s="1" t="s">
        <v>2128</v>
      </c>
      <c r="O169" s="8" t="s">
        <v>3961</v>
      </c>
      <c r="P169" s="1" t="s">
        <v>45</v>
      </c>
      <c r="Q169" s="1" t="s">
        <v>2129</v>
      </c>
      <c r="R169" s="8" t="s">
        <v>3425</v>
      </c>
      <c r="S169" s="1" t="s">
        <v>39</v>
      </c>
      <c r="T169" s="1" t="s">
        <v>49</v>
      </c>
      <c r="U169" s="1" t="s">
        <v>70</v>
      </c>
      <c r="V169" s="1">
        <v>3</v>
      </c>
      <c r="W169" s="1" t="s">
        <v>71</v>
      </c>
      <c r="X169" s="8"/>
      <c r="Y169" s="1" t="s">
        <v>72</v>
      </c>
      <c r="Z169" s="1" t="s">
        <v>52</v>
      </c>
      <c r="AA169" s="1" t="s">
        <v>53</v>
      </c>
      <c r="AB169" s="1" t="s">
        <v>2130</v>
      </c>
      <c r="AC169" s="8" t="s">
        <v>3290</v>
      </c>
      <c r="AD169" s="1" t="s">
        <v>2131</v>
      </c>
      <c r="AE169" s="8" t="s">
        <v>3482</v>
      </c>
      <c r="AF169" s="1" t="s">
        <v>2132</v>
      </c>
      <c r="AG169" s="8" t="s">
        <v>3426</v>
      </c>
      <c r="AH169" s="1">
        <v>2</v>
      </c>
      <c r="AI169" s="1" t="s">
        <v>2133</v>
      </c>
      <c r="AJ169" s="8" t="s">
        <v>3962</v>
      </c>
      <c r="AK169" s="1">
        <v>3</v>
      </c>
      <c r="AL169" s="1" t="s">
        <v>2134</v>
      </c>
      <c r="AM169" s="8" t="s">
        <v>3906</v>
      </c>
      <c r="AN169" s="1">
        <v>3</v>
      </c>
      <c r="AO169" s="1" t="s">
        <v>2135</v>
      </c>
      <c r="AP169" s="8" t="s">
        <v>3346</v>
      </c>
      <c r="AQ169" s="1">
        <v>3</v>
      </c>
      <c r="AR169" s="1" t="s">
        <v>60</v>
      </c>
      <c r="AS169" s="1" t="s">
        <v>2136</v>
      </c>
      <c r="AT169" s="8" t="s">
        <v>3432</v>
      </c>
      <c r="AU169" s="1" t="s">
        <v>62</v>
      </c>
      <c r="AV169" s="13" t="s">
        <v>2137</v>
      </c>
      <c r="AW169" s="1" t="s">
        <v>2138</v>
      </c>
      <c r="AX169" s="1" t="s">
        <v>2139</v>
      </c>
      <c r="AY169" s="8"/>
      <c r="AZ169" s="1" t="s">
        <v>65</v>
      </c>
    </row>
    <row r="170" spans="1:55" ht="145.19999999999999" x14ac:dyDescent="0.25">
      <c r="A170" s="1">
        <v>44065.002060694445</v>
      </c>
      <c r="B170" s="1" t="s">
        <v>38</v>
      </c>
      <c r="C170" s="1" t="s">
        <v>39</v>
      </c>
      <c r="D170" s="1">
        <v>1</v>
      </c>
      <c r="E170" s="1" t="s">
        <v>122</v>
      </c>
      <c r="F170" s="8" t="s">
        <v>3239</v>
      </c>
      <c r="G170" s="1" t="s">
        <v>117</v>
      </c>
      <c r="H170" s="1" t="s">
        <v>2140</v>
      </c>
      <c r="I170" s="8" t="s">
        <v>3320</v>
      </c>
      <c r="J170" s="1" t="s">
        <v>146</v>
      </c>
      <c r="K170" s="1" t="s">
        <v>2141</v>
      </c>
      <c r="L170" s="8" t="s">
        <v>3963</v>
      </c>
      <c r="M170" s="1" t="s">
        <v>101</v>
      </c>
      <c r="N170" s="1" t="s">
        <v>2142</v>
      </c>
      <c r="O170" s="8" t="s">
        <v>3964</v>
      </c>
      <c r="P170" s="1" t="s">
        <v>45</v>
      </c>
      <c r="Q170" s="1" t="s">
        <v>2143</v>
      </c>
      <c r="R170" s="8" t="s">
        <v>3425</v>
      </c>
      <c r="S170" s="1" t="s">
        <v>39</v>
      </c>
      <c r="T170" s="1" t="s">
        <v>49</v>
      </c>
      <c r="U170" s="1" t="s">
        <v>70</v>
      </c>
      <c r="V170" s="1">
        <v>4</v>
      </c>
      <c r="W170" s="1" t="s">
        <v>243</v>
      </c>
      <c r="X170" s="8"/>
      <c r="Y170" s="1" t="s">
        <v>72</v>
      </c>
      <c r="Z170" s="1" t="s">
        <v>73</v>
      </c>
      <c r="AA170" s="1" t="s">
        <v>53</v>
      </c>
      <c r="AB170" s="1" t="s">
        <v>2144</v>
      </c>
      <c r="AC170" s="8" t="s">
        <v>3244</v>
      </c>
      <c r="AD170" s="1" t="s">
        <v>2145</v>
      </c>
      <c r="AE170" s="8" t="s">
        <v>6054</v>
      </c>
      <c r="AF170" s="1" t="s">
        <v>2146</v>
      </c>
      <c r="AG170" s="8" t="s">
        <v>3426</v>
      </c>
      <c r="AH170" s="1">
        <v>3</v>
      </c>
      <c r="AI170" s="1" t="s">
        <v>2147</v>
      </c>
      <c r="AJ170" s="8" t="s">
        <v>3701</v>
      </c>
      <c r="AK170" s="1">
        <v>4</v>
      </c>
      <c r="AL170" s="1" t="s">
        <v>2148</v>
      </c>
      <c r="AM170" s="8" t="s">
        <v>3787</v>
      </c>
      <c r="AN170" s="1">
        <v>4</v>
      </c>
      <c r="AO170" s="1" t="s">
        <v>2149</v>
      </c>
      <c r="AP170" s="8" t="s">
        <v>3485</v>
      </c>
      <c r="AQ170" s="1">
        <v>4</v>
      </c>
      <c r="AR170" s="1" t="s">
        <v>60</v>
      </c>
      <c r="AS170" s="1" t="s">
        <v>2150</v>
      </c>
      <c r="AT170" s="8" t="s">
        <v>4172</v>
      </c>
      <c r="AU170" s="1" t="s">
        <v>62</v>
      </c>
      <c r="AV170" s="1" t="s">
        <v>63</v>
      </c>
      <c r="AW170" s="1" t="s">
        <v>64</v>
      </c>
      <c r="AZ170" s="1" t="s">
        <v>65</v>
      </c>
    </row>
    <row r="171" spans="1:55" ht="171.6" x14ac:dyDescent="0.25">
      <c r="A171" s="1">
        <v>44065.014225833336</v>
      </c>
      <c r="B171" s="1" t="s">
        <v>38</v>
      </c>
      <c r="C171" s="1" t="s">
        <v>143</v>
      </c>
      <c r="D171" s="1">
        <v>4</v>
      </c>
      <c r="E171" s="1" t="s">
        <v>2151</v>
      </c>
      <c r="F171" s="8" t="s">
        <v>3625</v>
      </c>
      <c r="G171" s="1" t="s">
        <v>117</v>
      </c>
      <c r="H171" s="1" t="s">
        <v>2152</v>
      </c>
      <c r="I171" s="8" t="s">
        <v>3965</v>
      </c>
      <c r="J171" s="1" t="s">
        <v>146</v>
      </c>
      <c r="K171" s="1" t="s">
        <v>2153</v>
      </c>
      <c r="L171" s="8" t="s">
        <v>3967</v>
      </c>
      <c r="M171" s="1" t="s">
        <v>101</v>
      </c>
      <c r="N171" s="1" t="s">
        <v>2154</v>
      </c>
      <c r="O171" s="8" t="s">
        <v>3966</v>
      </c>
      <c r="P171" s="1" t="s">
        <v>45</v>
      </c>
      <c r="Q171" s="1" t="s">
        <v>2155</v>
      </c>
      <c r="R171" s="8" t="s">
        <v>3425</v>
      </c>
      <c r="S171" s="1" t="s">
        <v>39</v>
      </c>
      <c r="T171" s="1" t="s">
        <v>48</v>
      </c>
      <c r="U171" s="1" t="s">
        <v>49</v>
      </c>
      <c r="V171" s="1">
        <v>4</v>
      </c>
      <c r="W171" s="1" t="s">
        <v>2156</v>
      </c>
      <c r="X171" s="8"/>
      <c r="Y171" s="1" t="s">
        <v>229</v>
      </c>
      <c r="Z171" s="1" t="s">
        <v>91</v>
      </c>
      <c r="AA171" s="1" t="s">
        <v>53</v>
      </c>
      <c r="AB171" s="1" t="s">
        <v>2157</v>
      </c>
      <c r="AC171" s="8" t="s">
        <v>4173</v>
      </c>
      <c r="AD171" s="1" t="s">
        <v>2158</v>
      </c>
      <c r="AE171" s="8" t="s">
        <v>6054</v>
      </c>
      <c r="AF171" s="1" t="s">
        <v>2159</v>
      </c>
      <c r="AG171" s="8" t="s">
        <v>3906</v>
      </c>
      <c r="AH171" s="1">
        <v>3</v>
      </c>
      <c r="AI171" s="1" t="s">
        <v>2160</v>
      </c>
      <c r="AJ171" s="8" t="s">
        <v>3906</v>
      </c>
      <c r="AK171" s="1">
        <v>3</v>
      </c>
      <c r="AL171" s="1" t="s">
        <v>2161</v>
      </c>
      <c r="AM171" s="8" t="s">
        <v>3437</v>
      </c>
      <c r="AN171" s="1">
        <v>3</v>
      </c>
      <c r="AO171" s="1" t="s">
        <v>2162</v>
      </c>
      <c r="AP171" s="8" t="s">
        <v>3346</v>
      </c>
      <c r="AQ171" s="1">
        <v>3</v>
      </c>
      <c r="AR171" s="1" t="s">
        <v>60</v>
      </c>
      <c r="AS171" s="1" t="s">
        <v>2163</v>
      </c>
      <c r="AT171" s="8" t="s">
        <v>3302</v>
      </c>
      <c r="AU171" s="1" t="s">
        <v>112</v>
      </c>
      <c r="AV171" s="1" t="s">
        <v>160</v>
      </c>
      <c r="AW171" s="1" t="s">
        <v>64</v>
      </c>
      <c r="AZ171" s="1" t="s">
        <v>65</v>
      </c>
    </row>
    <row r="172" spans="1:55" ht="211.2" x14ac:dyDescent="0.25">
      <c r="A172" s="1">
        <v>44065.018138587962</v>
      </c>
      <c r="B172" s="1" t="s">
        <v>38</v>
      </c>
      <c r="C172" s="1" t="s">
        <v>143</v>
      </c>
      <c r="D172" s="1">
        <v>2</v>
      </c>
      <c r="E172" s="1" t="s">
        <v>2164</v>
      </c>
      <c r="F172" s="8" t="s">
        <v>3890</v>
      </c>
      <c r="G172" s="1" t="s">
        <v>117</v>
      </c>
      <c r="H172" s="1" t="s">
        <v>2165</v>
      </c>
      <c r="I172" s="8" t="s">
        <v>3320</v>
      </c>
      <c r="J172" s="1" t="s">
        <v>119</v>
      </c>
      <c r="K172" s="1" t="s">
        <v>2166</v>
      </c>
      <c r="L172" s="8" t="s">
        <v>3876</v>
      </c>
      <c r="M172" s="1" t="s">
        <v>43</v>
      </c>
      <c r="N172" s="1" t="s">
        <v>2167</v>
      </c>
      <c r="O172" s="8" t="s">
        <v>3244</v>
      </c>
      <c r="P172" s="1" t="s">
        <v>87</v>
      </c>
      <c r="Q172" s="1" t="s">
        <v>2168</v>
      </c>
      <c r="R172" s="8" t="s">
        <v>3259</v>
      </c>
      <c r="S172" s="1" t="s">
        <v>89</v>
      </c>
      <c r="T172" s="1" t="s">
        <v>48</v>
      </c>
      <c r="U172" s="1" t="s">
        <v>49</v>
      </c>
      <c r="V172" s="1">
        <v>3</v>
      </c>
      <c r="W172" s="1" t="s">
        <v>256</v>
      </c>
      <c r="X172" s="8"/>
      <c r="Y172" s="1" t="s">
        <v>51</v>
      </c>
      <c r="Z172" s="1" t="s">
        <v>73</v>
      </c>
      <c r="AA172" s="1" t="s">
        <v>53</v>
      </c>
      <c r="AB172" s="1" t="s">
        <v>2169</v>
      </c>
      <c r="AC172" s="8" t="s">
        <v>4174</v>
      </c>
      <c r="AD172" s="1" t="s">
        <v>2170</v>
      </c>
      <c r="AE172" s="8" t="s">
        <v>6054</v>
      </c>
      <c r="AF172" s="1" t="s">
        <v>2171</v>
      </c>
      <c r="AG172" s="8" t="s">
        <v>3968</v>
      </c>
      <c r="AH172" s="1">
        <v>2</v>
      </c>
      <c r="AI172" s="1" t="s">
        <v>2172</v>
      </c>
      <c r="AJ172" s="8" t="s">
        <v>3355</v>
      </c>
      <c r="AK172" s="1">
        <v>4</v>
      </c>
      <c r="AL172" s="1" t="s">
        <v>2173</v>
      </c>
      <c r="AM172" s="8" t="s">
        <v>3906</v>
      </c>
      <c r="AN172" s="1">
        <v>4</v>
      </c>
      <c r="AO172" s="1" t="s">
        <v>2174</v>
      </c>
      <c r="AP172" s="8" t="s">
        <v>3906</v>
      </c>
      <c r="AQ172" s="1">
        <v>4</v>
      </c>
      <c r="AR172" s="1" t="s">
        <v>80</v>
      </c>
      <c r="AS172" s="1" t="s">
        <v>2175</v>
      </c>
      <c r="AT172" s="8" t="s">
        <v>3863</v>
      </c>
      <c r="AU172" s="1" t="s">
        <v>112</v>
      </c>
      <c r="AV172" s="1" t="s">
        <v>2085</v>
      </c>
      <c r="AW172" s="1" t="s">
        <v>64</v>
      </c>
      <c r="AZ172" s="1" t="s">
        <v>65</v>
      </c>
    </row>
    <row r="173" spans="1:55" ht="145.19999999999999" x14ac:dyDescent="0.25">
      <c r="A173" s="1">
        <v>44065.018969606477</v>
      </c>
      <c r="B173" s="1" t="s">
        <v>38</v>
      </c>
      <c r="C173" s="1" t="s">
        <v>115</v>
      </c>
      <c r="D173" s="1">
        <v>3</v>
      </c>
      <c r="E173" s="1" t="s">
        <v>2176</v>
      </c>
      <c r="F173" s="8" t="s">
        <v>3286</v>
      </c>
      <c r="G173" s="1" t="s">
        <v>117</v>
      </c>
      <c r="H173" s="1" t="s">
        <v>2177</v>
      </c>
      <c r="I173" s="8" t="s">
        <v>3925</v>
      </c>
      <c r="J173" s="1" t="s">
        <v>119</v>
      </c>
      <c r="K173" s="1" t="s">
        <v>2178</v>
      </c>
      <c r="L173" s="8" t="s">
        <v>3627</v>
      </c>
      <c r="M173" s="1" t="s">
        <v>43</v>
      </c>
      <c r="N173" s="1" t="s">
        <v>2179</v>
      </c>
      <c r="O173" s="8" t="s">
        <v>3244</v>
      </c>
      <c r="P173" s="1" t="s">
        <v>87</v>
      </c>
      <c r="Q173" s="1" t="s">
        <v>2180</v>
      </c>
      <c r="R173" s="8" t="s">
        <v>3286</v>
      </c>
      <c r="S173" s="1" t="s">
        <v>89</v>
      </c>
      <c r="T173" s="1" t="s">
        <v>49</v>
      </c>
      <c r="U173" s="1" t="s">
        <v>70</v>
      </c>
      <c r="V173" s="1">
        <v>3</v>
      </c>
      <c r="W173" s="1" t="s">
        <v>71</v>
      </c>
      <c r="X173" s="8"/>
      <c r="Y173" s="1" t="s">
        <v>72</v>
      </c>
      <c r="Z173" s="1" t="s">
        <v>52</v>
      </c>
      <c r="AA173" s="1" t="s">
        <v>53</v>
      </c>
      <c r="AB173" s="1" t="s">
        <v>2181</v>
      </c>
      <c r="AC173" s="8" t="s">
        <v>3329</v>
      </c>
      <c r="AD173" s="1" t="s">
        <v>2182</v>
      </c>
      <c r="AE173" s="8" t="s">
        <v>3265</v>
      </c>
      <c r="AF173" s="1" t="s">
        <v>2183</v>
      </c>
      <c r="AG173" s="8" t="s">
        <v>3426</v>
      </c>
      <c r="AH173" s="1">
        <v>2</v>
      </c>
      <c r="AI173" s="1" t="s">
        <v>2184</v>
      </c>
      <c r="AJ173" s="8" t="s">
        <v>3971</v>
      </c>
      <c r="AK173" s="1">
        <v>4</v>
      </c>
      <c r="AL173" s="1" t="s">
        <v>2185</v>
      </c>
      <c r="AM173" s="8" t="s">
        <v>3589</v>
      </c>
      <c r="AN173" s="1">
        <v>2</v>
      </c>
      <c r="AO173" s="1" t="s">
        <v>2186</v>
      </c>
      <c r="AP173" s="8" t="s">
        <v>3969</v>
      </c>
      <c r="AQ173" s="1">
        <v>3</v>
      </c>
      <c r="AR173" s="1" t="s">
        <v>60</v>
      </c>
      <c r="AS173" s="1" t="s">
        <v>2187</v>
      </c>
      <c r="AT173" s="8" t="s">
        <v>3302</v>
      </c>
      <c r="AU173" s="1" t="s">
        <v>62</v>
      </c>
      <c r="AV173" s="1" t="s">
        <v>160</v>
      </c>
      <c r="AW173" s="1" t="s">
        <v>64</v>
      </c>
      <c r="AX173" s="1" t="s">
        <v>2188</v>
      </c>
      <c r="AY173" s="8"/>
      <c r="AZ173" s="1" t="s">
        <v>65</v>
      </c>
    </row>
    <row r="174" spans="1:55" ht="52.8" x14ac:dyDescent="0.25">
      <c r="A174" s="1">
        <v>44065.02702361111</v>
      </c>
      <c r="B174" s="1" t="s">
        <v>38</v>
      </c>
      <c r="C174" s="1" t="s">
        <v>143</v>
      </c>
      <c r="D174" s="1">
        <v>2</v>
      </c>
      <c r="E174" s="1" t="s">
        <v>2189</v>
      </c>
      <c r="F174" s="8" t="s">
        <v>3472</v>
      </c>
      <c r="G174" s="1" t="s">
        <v>117</v>
      </c>
      <c r="H174" s="1" t="s">
        <v>2190</v>
      </c>
      <c r="I174" s="8" t="s">
        <v>3425</v>
      </c>
      <c r="J174" s="1" t="s">
        <v>146</v>
      </c>
      <c r="K174" s="1" t="s">
        <v>2191</v>
      </c>
      <c r="L174" s="8" t="s">
        <v>3313</v>
      </c>
      <c r="M174" s="1" t="s">
        <v>43</v>
      </c>
      <c r="N174" s="1" t="s">
        <v>2192</v>
      </c>
      <c r="O174" s="8" t="s">
        <v>3425</v>
      </c>
      <c r="P174" s="1" t="s">
        <v>87</v>
      </c>
      <c r="Q174" s="1" t="s">
        <v>2193</v>
      </c>
      <c r="R174" s="8" t="s">
        <v>3425</v>
      </c>
      <c r="S174" s="1" t="s">
        <v>47</v>
      </c>
      <c r="T174" s="1" t="s">
        <v>48</v>
      </c>
      <c r="U174" s="1" t="s">
        <v>48</v>
      </c>
      <c r="V174" s="1">
        <v>2</v>
      </c>
      <c r="W174" s="1" t="s">
        <v>71</v>
      </c>
      <c r="X174" s="8"/>
      <c r="Y174" s="1" t="s">
        <v>72</v>
      </c>
      <c r="Z174" s="1" t="s">
        <v>73</v>
      </c>
      <c r="AA174" s="1" t="s">
        <v>53</v>
      </c>
      <c r="AB174" s="1" t="s">
        <v>2194</v>
      </c>
      <c r="AC174" s="8" t="s">
        <v>4175</v>
      </c>
      <c r="AD174" s="1" t="s">
        <v>2195</v>
      </c>
      <c r="AE174" s="8" t="s">
        <v>3265</v>
      </c>
      <c r="AF174" s="1" t="s">
        <v>2196</v>
      </c>
      <c r="AG174" s="8" t="s">
        <v>3970</v>
      </c>
      <c r="AH174" s="1">
        <v>2</v>
      </c>
      <c r="AI174" s="1" t="s">
        <v>492</v>
      </c>
      <c r="AJ174" s="8" t="s">
        <v>3355</v>
      </c>
      <c r="AK174" s="1">
        <v>3</v>
      </c>
      <c r="AL174" s="1" t="s">
        <v>2197</v>
      </c>
      <c r="AM174" s="8" t="s">
        <v>3437</v>
      </c>
      <c r="AN174" s="1">
        <v>3</v>
      </c>
      <c r="AO174" s="1" t="s">
        <v>2198</v>
      </c>
      <c r="AP174" s="8" t="s">
        <v>3906</v>
      </c>
      <c r="AQ174" s="1">
        <v>3</v>
      </c>
      <c r="AR174" s="1" t="s">
        <v>60</v>
      </c>
      <c r="AS174" s="1" t="s">
        <v>2199</v>
      </c>
      <c r="AT174" s="8" t="s">
        <v>3427</v>
      </c>
      <c r="AU174" s="1" t="s">
        <v>62</v>
      </c>
      <c r="AV174" s="1" t="s">
        <v>160</v>
      </c>
      <c r="AW174" s="1" t="s">
        <v>64</v>
      </c>
      <c r="AZ174" s="1" t="s">
        <v>65</v>
      </c>
    </row>
    <row r="175" spans="1:55" ht="105.6" x14ac:dyDescent="0.25">
      <c r="A175" s="1">
        <v>44065.055181747681</v>
      </c>
      <c r="B175" s="1" t="s">
        <v>38</v>
      </c>
      <c r="C175" s="1" t="s">
        <v>39</v>
      </c>
      <c r="D175" s="1">
        <v>5</v>
      </c>
      <c r="E175" s="1" t="s">
        <v>2200</v>
      </c>
      <c r="F175" s="8" t="s">
        <v>3334</v>
      </c>
      <c r="G175" s="1" t="s">
        <v>117</v>
      </c>
      <c r="H175" s="13" t="s">
        <v>2201</v>
      </c>
      <c r="I175" s="8" t="s">
        <v>3945</v>
      </c>
      <c r="J175" s="1" t="s">
        <v>146</v>
      </c>
      <c r="K175" s="1" t="s">
        <v>2202</v>
      </c>
      <c r="L175" s="8" t="s">
        <v>4177</v>
      </c>
      <c r="M175" s="1" t="s">
        <v>101</v>
      </c>
      <c r="N175" s="13" t="s">
        <v>2203</v>
      </c>
      <c r="O175" s="8" t="s">
        <v>3972</v>
      </c>
      <c r="P175" s="1" t="s">
        <v>87</v>
      </c>
      <c r="Q175" s="1" t="s">
        <v>2204</v>
      </c>
      <c r="R175" s="8" t="s">
        <v>3259</v>
      </c>
      <c r="S175" s="1" t="s">
        <v>39</v>
      </c>
      <c r="T175" s="1" t="s">
        <v>49</v>
      </c>
      <c r="U175" s="1" t="s">
        <v>70</v>
      </c>
      <c r="V175" s="1">
        <v>4</v>
      </c>
      <c r="W175" s="1" t="s">
        <v>123</v>
      </c>
      <c r="X175" s="8"/>
      <c r="Y175" s="1" t="s">
        <v>135</v>
      </c>
      <c r="Z175" s="1" t="s">
        <v>52</v>
      </c>
      <c r="AA175" s="1" t="s">
        <v>53</v>
      </c>
      <c r="AB175" s="1" t="s">
        <v>2205</v>
      </c>
      <c r="AC175" s="8" t="s">
        <v>3244</v>
      </c>
      <c r="AD175" s="1" t="s">
        <v>2206</v>
      </c>
      <c r="AE175" s="8" t="s">
        <v>3265</v>
      </c>
      <c r="AF175" s="1" t="s">
        <v>2207</v>
      </c>
      <c r="AG175" s="8" t="s">
        <v>3973</v>
      </c>
      <c r="AH175" s="1">
        <v>3</v>
      </c>
      <c r="AI175" s="1" t="s">
        <v>2208</v>
      </c>
      <c r="AJ175" s="8" t="s">
        <v>4176</v>
      </c>
      <c r="AK175" s="1">
        <v>4</v>
      </c>
      <c r="AL175" s="1" t="s">
        <v>2209</v>
      </c>
      <c r="AM175" s="8" t="s">
        <v>3856</v>
      </c>
      <c r="AN175" s="1">
        <v>3</v>
      </c>
      <c r="AO175" s="1" t="s">
        <v>2210</v>
      </c>
      <c r="AP175" s="8" t="s">
        <v>3437</v>
      </c>
      <c r="AQ175" s="1">
        <v>5</v>
      </c>
      <c r="AR175" s="1" t="s">
        <v>80</v>
      </c>
      <c r="AS175" s="13" t="s">
        <v>2211</v>
      </c>
      <c r="AT175" s="8" t="s">
        <v>3405</v>
      </c>
      <c r="AU175" s="1" t="s">
        <v>62</v>
      </c>
      <c r="AV175" s="1" t="s">
        <v>160</v>
      </c>
      <c r="AW175" s="1" t="s">
        <v>64</v>
      </c>
      <c r="AZ175" s="1" t="s">
        <v>65</v>
      </c>
    </row>
    <row r="176" spans="1:55" ht="145.19999999999999" x14ac:dyDescent="0.25">
      <c r="A176" s="1">
        <v>44065.069658946755</v>
      </c>
      <c r="B176" s="1" t="s">
        <v>38</v>
      </c>
      <c r="C176" s="1" t="s">
        <v>39</v>
      </c>
      <c r="D176" s="1">
        <v>4</v>
      </c>
      <c r="E176" s="1" t="s">
        <v>2212</v>
      </c>
      <c r="F176" s="8" t="s">
        <v>3472</v>
      </c>
      <c r="G176" s="1" t="s">
        <v>41</v>
      </c>
      <c r="H176" s="1" t="s">
        <v>2213</v>
      </c>
      <c r="I176" s="8" t="s">
        <v>3425</v>
      </c>
      <c r="M176" s="1" t="s">
        <v>43</v>
      </c>
      <c r="N176" s="1" t="s">
        <v>2214</v>
      </c>
      <c r="O176" s="8" t="s">
        <v>3974</v>
      </c>
      <c r="P176" s="1" t="s">
        <v>45</v>
      </c>
      <c r="Q176" s="1" t="s">
        <v>2215</v>
      </c>
      <c r="R176" s="8" t="s">
        <v>3425</v>
      </c>
      <c r="S176" s="1" t="s">
        <v>47</v>
      </c>
      <c r="T176" s="1" t="s">
        <v>48</v>
      </c>
      <c r="U176" s="1" t="s">
        <v>49</v>
      </c>
      <c r="V176" s="1">
        <v>4</v>
      </c>
      <c r="W176" s="1" t="s">
        <v>2216</v>
      </c>
      <c r="X176" s="8" t="s">
        <v>3463</v>
      </c>
      <c r="Y176" s="1" t="s">
        <v>90</v>
      </c>
      <c r="Z176" s="1" t="s">
        <v>73</v>
      </c>
      <c r="AA176" s="1" t="s">
        <v>53</v>
      </c>
      <c r="AB176" s="1" t="s">
        <v>2217</v>
      </c>
      <c r="AC176" s="8" t="s">
        <v>3277</v>
      </c>
      <c r="AD176" s="1" t="s">
        <v>2218</v>
      </c>
      <c r="AE176" s="8" t="s">
        <v>6054</v>
      </c>
      <c r="AF176" s="1" t="s">
        <v>2219</v>
      </c>
      <c r="AG176" s="8" t="s">
        <v>3722</v>
      </c>
      <c r="AH176" s="1">
        <v>2</v>
      </c>
      <c r="AI176" s="1" t="s">
        <v>2220</v>
      </c>
      <c r="AJ176" s="8" t="s">
        <v>3975</v>
      </c>
      <c r="AK176" s="1">
        <v>3</v>
      </c>
      <c r="AL176" s="1" t="s">
        <v>2221</v>
      </c>
      <c r="AM176" s="8" t="s">
        <v>3302</v>
      </c>
      <c r="AN176" s="1">
        <v>4</v>
      </c>
      <c r="AO176" s="1" t="s">
        <v>2222</v>
      </c>
      <c r="AP176" s="8" t="s">
        <v>3976</v>
      </c>
      <c r="AQ176" s="1">
        <v>4</v>
      </c>
      <c r="AR176" s="1" t="s">
        <v>60</v>
      </c>
      <c r="AS176" s="1" t="s">
        <v>2223</v>
      </c>
      <c r="AT176" s="8" t="s">
        <v>3302</v>
      </c>
      <c r="AU176" s="1" t="s">
        <v>62</v>
      </c>
      <c r="AV176" s="1" t="s">
        <v>2224</v>
      </c>
      <c r="AW176" s="1" t="s">
        <v>64</v>
      </c>
      <c r="AX176" s="1" t="s">
        <v>2225</v>
      </c>
      <c r="AY176" s="8"/>
      <c r="AZ176" s="1" t="s">
        <v>65</v>
      </c>
    </row>
    <row r="177" spans="1:53" ht="66" x14ac:dyDescent="0.25">
      <c r="A177" s="1">
        <v>44065.106871157404</v>
      </c>
      <c r="B177" s="1" t="s">
        <v>38</v>
      </c>
      <c r="C177" s="1" t="s">
        <v>89</v>
      </c>
      <c r="D177" s="1">
        <v>1</v>
      </c>
      <c r="E177" s="1" t="s">
        <v>2226</v>
      </c>
      <c r="F177" s="8" t="s">
        <v>3977</v>
      </c>
      <c r="G177" s="1" t="s">
        <v>41</v>
      </c>
      <c r="H177" s="1" t="s">
        <v>2227</v>
      </c>
      <c r="I177" s="8" t="s">
        <v>3978</v>
      </c>
      <c r="M177" s="1" t="s">
        <v>43</v>
      </c>
      <c r="N177" s="1" t="s">
        <v>2228</v>
      </c>
      <c r="O177" s="8" t="s">
        <v>3238</v>
      </c>
      <c r="P177" s="1" t="s">
        <v>45</v>
      </c>
      <c r="Q177" s="1" t="s">
        <v>2229</v>
      </c>
      <c r="R177" s="8" t="s">
        <v>3425</v>
      </c>
      <c r="S177" s="1" t="s">
        <v>39</v>
      </c>
      <c r="T177" s="1" t="s">
        <v>48</v>
      </c>
      <c r="U177" s="1" t="s">
        <v>49</v>
      </c>
      <c r="V177" s="1">
        <v>2</v>
      </c>
      <c r="W177" s="1" t="s">
        <v>71</v>
      </c>
      <c r="X177" s="8"/>
      <c r="Y177" s="1" t="s">
        <v>135</v>
      </c>
      <c r="Z177" s="1" t="s">
        <v>91</v>
      </c>
      <c r="AA177" s="1" t="s">
        <v>53</v>
      </c>
      <c r="AB177" s="1" t="s">
        <v>2230</v>
      </c>
      <c r="AC177" s="8" t="s">
        <v>3246</v>
      </c>
      <c r="AD177" s="1" t="s">
        <v>2231</v>
      </c>
      <c r="AE177" s="8" t="s">
        <v>3265</v>
      </c>
      <c r="AF177" s="1" t="s">
        <v>2232</v>
      </c>
      <c r="AG177" s="8" t="s">
        <v>3355</v>
      </c>
      <c r="AH177" s="1">
        <v>3</v>
      </c>
      <c r="AI177" s="1" t="s">
        <v>2233</v>
      </c>
      <c r="AJ177" s="8" t="s">
        <v>3292</v>
      </c>
      <c r="AK177" s="1">
        <v>3</v>
      </c>
      <c r="AL177" s="1" t="s">
        <v>2234</v>
      </c>
      <c r="AM177" s="8" t="s">
        <v>3292</v>
      </c>
      <c r="AN177" s="1">
        <v>3</v>
      </c>
      <c r="AO177" s="1" t="s">
        <v>2235</v>
      </c>
      <c r="AP177" s="8" t="s">
        <v>3835</v>
      </c>
      <c r="AQ177" s="1">
        <v>3</v>
      </c>
      <c r="AR177" s="1" t="s">
        <v>140</v>
      </c>
      <c r="AS177" s="1" t="s">
        <v>2236</v>
      </c>
      <c r="AT177" s="8" t="s">
        <v>3626</v>
      </c>
      <c r="AU177" s="1" t="s">
        <v>62</v>
      </c>
      <c r="AV177" s="1" t="s">
        <v>160</v>
      </c>
      <c r="AW177" s="1" t="s">
        <v>2237</v>
      </c>
      <c r="AZ177" s="1" t="s">
        <v>65</v>
      </c>
    </row>
    <row r="178" spans="1:53" ht="145.19999999999999" x14ac:dyDescent="0.25">
      <c r="A178" s="1">
        <v>44065.114932048615</v>
      </c>
      <c r="B178" s="1" t="s">
        <v>38</v>
      </c>
      <c r="C178" s="1" t="s">
        <v>209</v>
      </c>
      <c r="D178" s="1">
        <v>3</v>
      </c>
      <c r="E178" s="1" t="s">
        <v>2238</v>
      </c>
      <c r="F178" s="8" t="s">
        <v>3238</v>
      </c>
      <c r="G178" s="1" t="s">
        <v>41</v>
      </c>
      <c r="H178" s="1" t="s">
        <v>2239</v>
      </c>
      <c r="I178" s="8" t="s">
        <v>3405</v>
      </c>
      <c r="M178" s="1" t="s">
        <v>43</v>
      </c>
      <c r="N178" s="1" t="s">
        <v>2240</v>
      </c>
      <c r="O178" s="8" t="s">
        <v>3244</v>
      </c>
      <c r="P178" s="1" t="s">
        <v>87</v>
      </c>
      <c r="Q178" s="1" t="s">
        <v>2241</v>
      </c>
      <c r="R178" s="8" t="s">
        <v>3286</v>
      </c>
      <c r="S178" s="1" t="s">
        <v>89</v>
      </c>
      <c r="T178" s="1" t="s">
        <v>48</v>
      </c>
      <c r="U178" s="1" t="s">
        <v>49</v>
      </c>
      <c r="V178" s="1">
        <v>4</v>
      </c>
      <c r="W178" s="1" t="s">
        <v>243</v>
      </c>
      <c r="X178" s="8"/>
      <c r="Y178" s="1" t="s">
        <v>2242</v>
      </c>
      <c r="Z178" s="1" t="s">
        <v>52</v>
      </c>
      <c r="AA178" s="1" t="s">
        <v>53</v>
      </c>
      <c r="AB178" s="1" t="s">
        <v>2243</v>
      </c>
      <c r="AC178" s="8" t="s">
        <v>3481</v>
      </c>
      <c r="AD178" s="1" t="s">
        <v>2244</v>
      </c>
      <c r="AE178" s="8" t="s">
        <v>3979</v>
      </c>
      <c r="AF178" s="1" t="s">
        <v>2245</v>
      </c>
      <c r="AG178" s="8" t="s">
        <v>3614</v>
      </c>
      <c r="AH178" s="1">
        <v>3</v>
      </c>
      <c r="AI178" s="1" t="s">
        <v>2246</v>
      </c>
      <c r="AJ178" s="8" t="s">
        <v>3980</v>
      </c>
      <c r="AK178" s="1">
        <v>4</v>
      </c>
      <c r="AL178" s="1" t="s">
        <v>2247</v>
      </c>
      <c r="AM178" s="8" t="s">
        <v>3423</v>
      </c>
      <c r="AN178" s="1">
        <v>4</v>
      </c>
      <c r="AO178" s="1" t="s">
        <v>2248</v>
      </c>
      <c r="AP178" s="8" t="s">
        <v>3906</v>
      </c>
      <c r="AQ178" s="1">
        <v>4</v>
      </c>
      <c r="AR178" s="1" t="s">
        <v>80</v>
      </c>
      <c r="AS178" s="1" t="s">
        <v>2249</v>
      </c>
      <c r="AT178" s="8" t="s">
        <v>4178</v>
      </c>
      <c r="AU178" s="1" t="s">
        <v>62</v>
      </c>
      <c r="AV178" s="1" t="s">
        <v>160</v>
      </c>
      <c r="AW178" s="1" t="s">
        <v>2250</v>
      </c>
      <c r="AZ178" s="1" t="s">
        <v>65</v>
      </c>
    </row>
    <row r="179" spans="1:53" ht="79.2" x14ac:dyDescent="0.25">
      <c r="A179" s="1">
        <v>44065.117131099541</v>
      </c>
      <c r="B179" s="1" t="s">
        <v>38</v>
      </c>
      <c r="C179" s="1" t="s">
        <v>143</v>
      </c>
      <c r="D179" s="1">
        <v>1</v>
      </c>
      <c r="E179" s="1" t="s">
        <v>2251</v>
      </c>
      <c r="F179" s="8" t="s">
        <v>3981</v>
      </c>
      <c r="G179" s="1" t="s">
        <v>41</v>
      </c>
      <c r="H179" s="1" t="s">
        <v>2252</v>
      </c>
      <c r="I179" s="8" t="s">
        <v>3302</v>
      </c>
      <c r="M179" s="1" t="s">
        <v>101</v>
      </c>
      <c r="N179" s="1" t="s">
        <v>2253</v>
      </c>
      <c r="O179" s="8" t="s">
        <v>3611</v>
      </c>
      <c r="P179" s="1" t="s">
        <v>87</v>
      </c>
      <c r="Q179" s="1" t="s">
        <v>2254</v>
      </c>
      <c r="R179" s="8" t="s">
        <v>3286</v>
      </c>
      <c r="S179" s="1" t="s">
        <v>39</v>
      </c>
      <c r="T179" s="1" t="s">
        <v>48</v>
      </c>
      <c r="U179" s="1" t="s">
        <v>48</v>
      </c>
      <c r="V179" s="1">
        <v>1</v>
      </c>
      <c r="W179" s="1" t="s">
        <v>1549</v>
      </c>
      <c r="X179" s="8"/>
      <c r="Y179" s="1" t="s">
        <v>151</v>
      </c>
      <c r="Z179" s="1" t="s">
        <v>91</v>
      </c>
      <c r="AA179" s="1" t="s">
        <v>152</v>
      </c>
      <c r="AB179" s="1" t="s">
        <v>2255</v>
      </c>
      <c r="AC179" s="8" t="s">
        <v>3534</v>
      </c>
      <c r="AD179" s="1" t="s">
        <v>2256</v>
      </c>
      <c r="AE179" s="8" t="s">
        <v>3265</v>
      </c>
      <c r="AF179" s="1" t="s">
        <v>2257</v>
      </c>
      <c r="AG179" s="8" t="s">
        <v>3635</v>
      </c>
      <c r="AH179" s="1">
        <v>3</v>
      </c>
      <c r="AI179" s="1" t="s">
        <v>2258</v>
      </c>
      <c r="AJ179" s="8" t="s">
        <v>3939</v>
      </c>
      <c r="AK179" s="1">
        <v>4</v>
      </c>
      <c r="AL179" s="1" t="s">
        <v>2259</v>
      </c>
      <c r="AM179" s="8" t="s">
        <v>3423</v>
      </c>
      <c r="AN179" s="1">
        <v>4</v>
      </c>
      <c r="AO179" s="1" t="s">
        <v>2260</v>
      </c>
      <c r="AP179" s="8" t="s">
        <v>3355</v>
      </c>
      <c r="AQ179" s="1">
        <v>3</v>
      </c>
      <c r="AR179" s="1" t="s">
        <v>60</v>
      </c>
      <c r="AS179" s="1" t="s">
        <v>2261</v>
      </c>
      <c r="AT179" s="8" t="s">
        <v>3983</v>
      </c>
      <c r="AU179" s="1" t="s">
        <v>62</v>
      </c>
      <c r="AV179" s="1" t="s">
        <v>160</v>
      </c>
      <c r="AW179" s="1" t="s">
        <v>64</v>
      </c>
      <c r="AZ179" s="1" t="s">
        <v>65</v>
      </c>
    </row>
    <row r="180" spans="1:53" ht="118.8" x14ac:dyDescent="0.25">
      <c r="A180" s="1">
        <v>44065.125831400466</v>
      </c>
      <c r="B180" s="1" t="s">
        <v>38</v>
      </c>
      <c r="C180" s="1" t="s">
        <v>143</v>
      </c>
      <c r="D180" s="1">
        <v>5</v>
      </c>
      <c r="E180" s="1" t="s">
        <v>2262</v>
      </c>
      <c r="F180" s="8" t="s">
        <v>3423</v>
      </c>
      <c r="G180" s="1" t="s">
        <v>117</v>
      </c>
      <c r="H180" s="1" t="s">
        <v>2263</v>
      </c>
      <c r="I180" s="8" t="s">
        <v>3320</v>
      </c>
      <c r="J180" s="1" t="s">
        <v>146</v>
      </c>
      <c r="K180" s="1" t="s">
        <v>2264</v>
      </c>
      <c r="L180" s="8" t="s">
        <v>3984</v>
      </c>
      <c r="M180" s="1" t="s">
        <v>43</v>
      </c>
      <c r="N180" s="1" t="s">
        <v>2265</v>
      </c>
      <c r="O180" s="8" t="s">
        <v>3554</v>
      </c>
      <c r="P180" s="1" t="s">
        <v>87</v>
      </c>
      <c r="Q180" s="1" t="s">
        <v>2266</v>
      </c>
      <c r="R180" s="8" t="s">
        <v>3286</v>
      </c>
      <c r="S180" s="1" t="s">
        <v>89</v>
      </c>
      <c r="T180" s="1" t="s">
        <v>48</v>
      </c>
      <c r="U180" s="1" t="s">
        <v>49</v>
      </c>
      <c r="V180" s="1">
        <v>5</v>
      </c>
      <c r="W180" s="1" t="s">
        <v>2267</v>
      </c>
      <c r="X180" s="8"/>
      <c r="Y180" s="1" t="s">
        <v>72</v>
      </c>
      <c r="Z180" s="1" t="s">
        <v>52</v>
      </c>
      <c r="AA180" s="1" t="s">
        <v>152</v>
      </c>
      <c r="AB180" s="1" t="s">
        <v>2268</v>
      </c>
      <c r="AC180" s="8" t="s">
        <v>3334</v>
      </c>
      <c r="AD180" s="1" t="s">
        <v>2269</v>
      </c>
      <c r="AE180" s="8" t="s">
        <v>3265</v>
      </c>
      <c r="AF180" s="1" t="s">
        <v>2270</v>
      </c>
      <c r="AG180" s="8" t="s">
        <v>3635</v>
      </c>
      <c r="AH180" s="1">
        <v>2</v>
      </c>
      <c r="AI180" s="1" t="s">
        <v>2271</v>
      </c>
      <c r="AJ180" s="8" t="s">
        <v>3355</v>
      </c>
      <c r="AK180" s="1">
        <v>4</v>
      </c>
      <c r="AL180" s="1" t="s">
        <v>2272</v>
      </c>
      <c r="AM180" s="8" t="s">
        <v>3985</v>
      </c>
      <c r="AN180" s="1">
        <v>3</v>
      </c>
      <c r="AO180" s="1" t="s">
        <v>2273</v>
      </c>
      <c r="AP180" s="8" t="s">
        <v>3906</v>
      </c>
      <c r="AQ180" s="1">
        <v>4</v>
      </c>
      <c r="AR180" s="1" t="s">
        <v>80</v>
      </c>
      <c r="AS180" s="1" t="s">
        <v>2274</v>
      </c>
      <c r="AT180" s="8" t="s">
        <v>3986</v>
      </c>
      <c r="AU180" s="1" t="s">
        <v>406</v>
      </c>
      <c r="AV180" s="1" t="s">
        <v>63</v>
      </c>
      <c r="AW180" s="1" t="s">
        <v>2275</v>
      </c>
      <c r="AX180" s="1" t="s">
        <v>2276</v>
      </c>
      <c r="AY180" s="8"/>
      <c r="AZ180" s="1" t="s">
        <v>65</v>
      </c>
    </row>
    <row r="181" spans="1:53" ht="52.8" x14ac:dyDescent="0.25">
      <c r="A181" s="1">
        <v>44065.131988055553</v>
      </c>
      <c r="B181" s="1" t="s">
        <v>38</v>
      </c>
      <c r="C181" s="1" t="s">
        <v>143</v>
      </c>
      <c r="D181" s="1">
        <v>3</v>
      </c>
      <c r="E181" s="1" t="s">
        <v>2277</v>
      </c>
      <c r="F181" s="8" t="s">
        <v>3290</v>
      </c>
      <c r="G181" s="1" t="s">
        <v>41</v>
      </c>
      <c r="H181" s="1" t="s">
        <v>2278</v>
      </c>
      <c r="I181" s="8" t="s">
        <v>3987</v>
      </c>
      <c r="M181" s="1" t="s">
        <v>43</v>
      </c>
      <c r="N181" s="1" t="s">
        <v>2279</v>
      </c>
      <c r="O181" s="8" t="s">
        <v>3244</v>
      </c>
      <c r="P181" s="1" t="s">
        <v>45</v>
      </c>
      <c r="Q181" s="1" t="s">
        <v>1923</v>
      </c>
      <c r="R181" s="8" t="s">
        <v>3239</v>
      </c>
      <c r="S181" s="1" t="s">
        <v>47</v>
      </c>
      <c r="T181" s="1" t="s">
        <v>48</v>
      </c>
      <c r="U181" s="1" t="s">
        <v>49</v>
      </c>
      <c r="V181" s="1">
        <v>4</v>
      </c>
      <c r="W181" s="16" t="s">
        <v>2280</v>
      </c>
      <c r="X181" s="16" t="s">
        <v>6037</v>
      </c>
      <c r="Y181" s="1" t="s">
        <v>324</v>
      </c>
      <c r="Z181" s="1" t="s">
        <v>91</v>
      </c>
      <c r="AA181" s="1" t="s">
        <v>152</v>
      </c>
      <c r="AB181" s="1" t="s">
        <v>122</v>
      </c>
      <c r="AC181" s="8" t="s">
        <v>3265</v>
      </c>
      <c r="AD181" s="1" t="s">
        <v>514</v>
      </c>
      <c r="AE181" s="8" t="s">
        <v>3241</v>
      </c>
      <c r="AF181" s="1" t="s">
        <v>2281</v>
      </c>
      <c r="AG181" s="8" t="s">
        <v>3340</v>
      </c>
      <c r="AH181" s="1">
        <v>3</v>
      </c>
      <c r="AI181" s="1" t="s">
        <v>2282</v>
      </c>
      <c r="AJ181" s="8" t="s">
        <v>3865</v>
      </c>
      <c r="AK181" s="1">
        <v>3</v>
      </c>
      <c r="AL181" s="1" t="s">
        <v>1152</v>
      </c>
      <c r="AM181" s="8" t="s">
        <v>3355</v>
      </c>
      <c r="AN181" s="1">
        <v>4</v>
      </c>
      <c r="AO181" s="1" t="s">
        <v>2283</v>
      </c>
      <c r="AP181" s="8" t="s">
        <v>3423</v>
      </c>
      <c r="AQ181" s="1">
        <v>5</v>
      </c>
      <c r="AR181" s="1" t="s">
        <v>80</v>
      </c>
      <c r="AS181" s="1" t="s">
        <v>2284</v>
      </c>
      <c r="AT181" s="8" t="s">
        <v>3302</v>
      </c>
      <c r="AU181" s="1" t="s">
        <v>62</v>
      </c>
      <c r="AV181" s="1" t="s">
        <v>160</v>
      </c>
      <c r="AW181" s="1" t="s">
        <v>64</v>
      </c>
      <c r="AX181" s="1" t="s">
        <v>2285</v>
      </c>
      <c r="AY181" s="8"/>
      <c r="AZ181" s="16" t="s">
        <v>2286</v>
      </c>
      <c r="BA181" s="9" t="s">
        <v>3273</v>
      </c>
    </row>
    <row r="182" spans="1:53" ht="66" x14ac:dyDescent="0.25">
      <c r="A182" s="1">
        <v>44065.139689421296</v>
      </c>
      <c r="B182" s="1" t="s">
        <v>38</v>
      </c>
      <c r="C182" s="1" t="s">
        <v>47</v>
      </c>
      <c r="D182" s="1">
        <v>4</v>
      </c>
      <c r="E182" s="1" t="s">
        <v>2287</v>
      </c>
      <c r="F182" s="8" t="s">
        <v>3449</v>
      </c>
      <c r="G182" s="1" t="s">
        <v>41</v>
      </c>
      <c r="H182" s="1" t="s">
        <v>2288</v>
      </c>
      <c r="I182" s="8" t="s">
        <v>3988</v>
      </c>
      <c r="M182" s="1" t="s">
        <v>43</v>
      </c>
      <c r="N182" s="1" t="s">
        <v>2289</v>
      </c>
      <c r="O182" s="8" t="s">
        <v>3244</v>
      </c>
      <c r="P182" s="1" t="s">
        <v>87</v>
      </c>
      <c r="Q182" s="1" t="s">
        <v>2290</v>
      </c>
      <c r="R182" s="8" t="s">
        <v>3286</v>
      </c>
      <c r="S182" s="1" t="s">
        <v>89</v>
      </c>
      <c r="T182" s="1" t="s">
        <v>49</v>
      </c>
      <c r="U182" s="1" t="s">
        <v>70</v>
      </c>
      <c r="V182" s="1">
        <v>4</v>
      </c>
      <c r="W182" s="1" t="s">
        <v>71</v>
      </c>
      <c r="X182" s="8"/>
      <c r="Y182" s="1" t="s">
        <v>90</v>
      </c>
      <c r="Z182" s="1" t="s">
        <v>73</v>
      </c>
      <c r="AA182" s="1" t="s">
        <v>152</v>
      </c>
      <c r="AB182" s="1" t="s">
        <v>2291</v>
      </c>
      <c r="AC182" s="8" t="s">
        <v>3239</v>
      </c>
      <c r="AD182" s="1" t="s">
        <v>2292</v>
      </c>
      <c r="AE182" s="8" t="s">
        <v>3265</v>
      </c>
      <c r="AF182" s="1" t="s">
        <v>2293</v>
      </c>
      <c r="AG182" s="8" t="s">
        <v>3989</v>
      </c>
      <c r="AH182" s="1">
        <v>3</v>
      </c>
      <c r="AI182" s="1" t="s">
        <v>2294</v>
      </c>
      <c r="AJ182" s="8" t="s">
        <v>3414</v>
      </c>
      <c r="AK182" s="1">
        <v>4</v>
      </c>
      <c r="AL182" s="1" t="s">
        <v>2295</v>
      </c>
      <c r="AM182" s="8" t="s">
        <v>3939</v>
      </c>
      <c r="AN182" s="1">
        <v>5</v>
      </c>
      <c r="AO182" s="1" t="s">
        <v>2296</v>
      </c>
      <c r="AP182" s="8" t="s">
        <v>3556</v>
      </c>
      <c r="AQ182" s="1">
        <v>4</v>
      </c>
      <c r="AR182" s="1" t="s">
        <v>140</v>
      </c>
      <c r="AS182" s="1" t="s">
        <v>2297</v>
      </c>
      <c r="AT182" s="8" t="s">
        <v>3302</v>
      </c>
      <c r="AU182" s="1" t="s">
        <v>62</v>
      </c>
      <c r="AV182" s="1" t="s">
        <v>142</v>
      </c>
      <c r="AW182" s="1" t="s">
        <v>64</v>
      </c>
      <c r="AX182" s="1" t="s">
        <v>2298</v>
      </c>
      <c r="AY182" s="8"/>
      <c r="AZ182" s="1" t="s">
        <v>65</v>
      </c>
    </row>
    <row r="183" spans="1:53" ht="145.19999999999999" x14ac:dyDescent="0.25">
      <c r="A183" s="1">
        <v>44065.145839756944</v>
      </c>
      <c r="B183" s="1" t="s">
        <v>38</v>
      </c>
      <c r="C183" s="1" t="s">
        <v>89</v>
      </c>
      <c r="D183" s="1">
        <v>5</v>
      </c>
      <c r="E183" s="1" t="s">
        <v>2299</v>
      </c>
      <c r="F183" s="8" t="s">
        <v>3547</v>
      </c>
      <c r="G183" s="1" t="s">
        <v>41</v>
      </c>
      <c r="H183" s="1" t="s">
        <v>2300</v>
      </c>
      <c r="I183" s="8" t="s">
        <v>3302</v>
      </c>
      <c r="M183" s="1" t="s">
        <v>43</v>
      </c>
      <c r="N183" s="1" t="s">
        <v>2301</v>
      </c>
      <c r="O183" s="8" t="s">
        <v>3977</v>
      </c>
      <c r="P183" s="1" t="s">
        <v>45</v>
      </c>
      <c r="Q183" s="1" t="s">
        <v>2302</v>
      </c>
      <c r="R183" s="8" t="s">
        <v>3627</v>
      </c>
      <c r="S183" s="1" t="s">
        <v>39</v>
      </c>
      <c r="T183" s="1" t="s">
        <v>48</v>
      </c>
      <c r="U183" s="1" t="s">
        <v>49</v>
      </c>
      <c r="V183" s="1">
        <v>5</v>
      </c>
      <c r="W183" s="1" t="s">
        <v>243</v>
      </c>
      <c r="X183" s="8"/>
      <c r="Y183" s="1" t="s">
        <v>72</v>
      </c>
      <c r="Z183" s="1" t="s">
        <v>52</v>
      </c>
      <c r="AA183" s="1" t="s">
        <v>53</v>
      </c>
      <c r="AB183" s="1" t="s">
        <v>2303</v>
      </c>
      <c r="AC183" s="8" t="s">
        <v>3246</v>
      </c>
      <c r="AD183" s="1" t="s">
        <v>2304</v>
      </c>
      <c r="AE183" s="8" t="s">
        <v>6054</v>
      </c>
      <c r="AF183" s="1" t="s">
        <v>2305</v>
      </c>
      <c r="AG183" s="8" t="s">
        <v>3240</v>
      </c>
      <c r="AH183" s="1">
        <v>5</v>
      </c>
      <c r="AI183" s="1" t="s">
        <v>2306</v>
      </c>
      <c r="AJ183" s="8" t="s">
        <v>3990</v>
      </c>
      <c r="AK183" s="1">
        <v>1</v>
      </c>
      <c r="AL183" s="1" t="s">
        <v>2307</v>
      </c>
      <c r="AM183" s="8" t="s">
        <v>3991</v>
      </c>
      <c r="AN183" s="1">
        <v>2</v>
      </c>
      <c r="AO183" s="1" t="s">
        <v>2308</v>
      </c>
      <c r="AP183" s="8" t="s">
        <v>3906</v>
      </c>
      <c r="AQ183" s="1">
        <v>5</v>
      </c>
      <c r="AR183" s="1" t="s">
        <v>191</v>
      </c>
      <c r="AS183" s="1" t="s">
        <v>2309</v>
      </c>
      <c r="AT183" s="8" t="s">
        <v>4179</v>
      </c>
      <c r="AU183" s="1" t="s">
        <v>62</v>
      </c>
      <c r="AV183" s="1" t="s">
        <v>63</v>
      </c>
      <c r="AW183" s="1" t="s">
        <v>356</v>
      </c>
      <c r="AX183" s="13" t="s">
        <v>2310</v>
      </c>
      <c r="AY183" s="8"/>
      <c r="AZ183" s="1" t="s">
        <v>65</v>
      </c>
    </row>
    <row r="184" spans="1:53" ht="198" x14ac:dyDescent="0.25">
      <c r="A184" s="1">
        <v>44065.188805196754</v>
      </c>
      <c r="B184" s="1" t="s">
        <v>38</v>
      </c>
      <c r="C184" s="1" t="s">
        <v>143</v>
      </c>
      <c r="D184" s="1">
        <v>1</v>
      </c>
      <c r="E184" s="1" t="s">
        <v>2311</v>
      </c>
      <c r="F184" s="8" t="s">
        <v>3992</v>
      </c>
      <c r="G184" s="1" t="s">
        <v>117</v>
      </c>
      <c r="H184" s="1" t="s">
        <v>2312</v>
      </c>
      <c r="I184" s="8" t="s">
        <v>4180</v>
      </c>
      <c r="J184" s="1" t="s">
        <v>146</v>
      </c>
      <c r="K184" s="1" t="s">
        <v>2313</v>
      </c>
      <c r="L184" s="8" t="s">
        <v>4181</v>
      </c>
      <c r="M184" s="1" t="s">
        <v>43</v>
      </c>
      <c r="N184" s="1" t="s">
        <v>2314</v>
      </c>
      <c r="O184" s="8" t="s">
        <v>3993</v>
      </c>
      <c r="P184" s="1" t="s">
        <v>87</v>
      </c>
      <c r="Q184" s="1" t="s">
        <v>2315</v>
      </c>
      <c r="R184" s="8" t="s">
        <v>3277</v>
      </c>
      <c r="S184" s="1" t="s">
        <v>47</v>
      </c>
      <c r="T184" s="1" t="s">
        <v>48</v>
      </c>
      <c r="U184" s="1" t="s">
        <v>49</v>
      </c>
      <c r="V184" s="1">
        <v>3</v>
      </c>
      <c r="W184" s="13" t="s">
        <v>2316</v>
      </c>
      <c r="X184" s="8" t="s">
        <v>3463</v>
      </c>
      <c r="Y184" s="1" t="s">
        <v>51</v>
      </c>
      <c r="Z184" s="1" t="s">
        <v>73</v>
      </c>
      <c r="AA184" s="1" t="s">
        <v>53</v>
      </c>
      <c r="AB184" s="1" t="s">
        <v>2317</v>
      </c>
      <c r="AC184" s="8" t="s">
        <v>3264</v>
      </c>
      <c r="AD184" s="1" t="s">
        <v>2318</v>
      </c>
      <c r="AE184" s="8" t="s">
        <v>3425</v>
      </c>
      <c r="AF184" s="1" t="s">
        <v>2319</v>
      </c>
      <c r="AG184" s="8" t="s">
        <v>3758</v>
      </c>
      <c r="AH184" s="1">
        <v>3</v>
      </c>
      <c r="AI184" s="1" t="s">
        <v>2320</v>
      </c>
      <c r="AJ184" s="8" t="s">
        <v>3385</v>
      </c>
      <c r="AK184" s="1">
        <v>3</v>
      </c>
      <c r="AL184" s="1" t="s">
        <v>2321</v>
      </c>
      <c r="AM184" s="8" t="s">
        <v>3994</v>
      </c>
      <c r="AN184" s="1">
        <v>3</v>
      </c>
      <c r="AO184" s="1" t="s">
        <v>2322</v>
      </c>
      <c r="AP184" s="8" t="s">
        <v>3355</v>
      </c>
      <c r="AQ184" s="1">
        <v>3</v>
      </c>
      <c r="AR184" s="1" t="s">
        <v>140</v>
      </c>
      <c r="AS184" s="1" t="s">
        <v>2323</v>
      </c>
      <c r="AT184" s="8" t="s">
        <v>3995</v>
      </c>
      <c r="AU184" s="1" t="s">
        <v>112</v>
      </c>
      <c r="AV184" s="1" t="s">
        <v>160</v>
      </c>
      <c r="AW184" s="1" t="s">
        <v>64</v>
      </c>
      <c r="AZ184" s="1" t="s">
        <v>65</v>
      </c>
    </row>
    <row r="185" spans="1:53" ht="118.8" x14ac:dyDescent="0.25">
      <c r="A185" s="1">
        <v>44065.197706354171</v>
      </c>
      <c r="B185" s="1" t="s">
        <v>38</v>
      </c>
      <c r="C185" s="1" t="s">
        <v>143</v>
      </c>
      <c r="D185" s="1">
        <v>1</v>
      </c>
      <c r="E185" s="1" t="s">
        <v>2324</v>
      </c>
      <c r="F185" s="8" t="s">
        <v>3472</v>
      </c>
      <c r="G185" s="1" t="s">
        <v>117</v>
      </c>
      <c r="H185" s="1" t="s">
        <v>2325</v>
      </c>
      <c r="I185" s="8" t="s">
        <v>3642</v>
      </c>
      <c r="J185" s="1" t="s">
        <v>146</v>
      </c>
      <c r="K185" s="1" t="s">
        <v>2326</v>
      </c>
      <c r="L185" s="8" t="s">
        <v>3870</v>
      </c>
      <c r="M185" s="1" t="s">
        <v>43</v>
      </c>
      <c r="N185" s="13" t="s">
        <v>2327</v>
      </c>
      <c r="O185" s="8" t="s">
        <v>4182</v>
      </c>
      <c r="P185" s="1" t="s">
        <v>87</v>
      </c>
      <c r="Q185" s="1" t="s">
        <v>2328</v>
      </c>
      <c r="R185" s="8" t="s">
        <v>3259</v>
      </c>
      <c r="S185" s="1" t="s">
        <v>89</v>
      </c>
      <c r="T185" s="1" t="s">
        <v>48</v>
      </c>
      <c r="U185" s="1" t="s">
        <v>48</v>
      </c>
      <c r="V185" s="1">
        <v>1</v>
      </c>
      <c r="W185" s="1" t="s">
        <v>71</v>
      </c>
      <c r="X185" s="8"/>
      <c r="Y185" s="1" t="s">
        <v>51</v>
      </c>
      <c r="Z185" s="1" t="s">
        <v>91</v>
      </c>
      <c r="AA185" s="1" t="s">
        <v>152</v>
      </c>
      <c r="AB185" s="1" t="s">
        <v>2329</v>
      </c>
      <c r="AC185" s="8" t="s">
        <v>3716</v>
      </c>
      <c r="AD185" s="1" t="s">
        <v>2330</v>
      </c>
      <c r="AE185" s="8" t="s">
        <v>6054</v>
      </c>
      <c r="AF185" s="1" t="s">
        <v>2331</v>
      </c>
      <c r="AG185" s="8" t="s">
        <v>3996</v>
      </c>
      <c r="AH185" s="1">
        <v>3</v>
      </c>
      <c r="AI185" s="1" t="s">
        <v>2332</v>
      </c>
      <c r="AJ185" s="8" t="s">
        <v>3996</v>
      </c>
      <c r="AK185" s="1">
        <v>3</v>
      </c>
      <c r="AL185" s="1" t="s">
        <v>2333</v>
      </c>
      <c r="AM185" s="8" t="s">
        <v>3996</v>
      </c>
      <c r="AN185" s="1">
        <v>3</v>
      </c>
      <c r="AO185" s="1" t="s">
        <v>1880</v>
      </c>
      <c r="AP185" s="8" t="s">
        <v>3241</v>
      </c>
      <c r="AQ185" s="1">
        <v>3</v>
      </c>
      <c r="AR185" s="1" t="s">
        <v>80</v>
      </c>
      <c r="AS185" s="1" t="s">
        <v>2334</v>
      </c>
      <c r="AT185" s="8" t="s">
        <v>3293</v>
      </c>
      <c r="AU185" s="1" t="s">
        <v>406</v>
      </c>
      <c r="AV185" s="1" t="s">
        <v>2335</v>
      </c>
      <c r="AW185" s="1" t="s">
        <v>64</v>
      </c>
      <c r="AX185" s="1" t="s">
        <v>2336</v>
      </c>
      <c r="AY185" s="8"/>
      <c r="AZ185" s="1" t="s">
        <v>65</v>
      </c>
    </row>
    <row r="186" spans="1:53" ht="145.19999999999999" x14ac:dyDescent="0.25">
      <c r="A186" s="1">
        <v>44065.205479421296</v>
      </c>
      <c r="B186" s="1" t="s">
        <v>38</v>
      </c>
      <c r="C186" s="1" t="s">
        <v>39</v>
      </c>
      <c r="D186" s="1">
        <v>4</v>
      </c>
      <c r="E186" s="1" t="s">
        <v>2337</v>
      </c>
      <c r="F186" s="8" t="s">
        <v>3997</v>
      </c>
      <c r="G186" s="1" t="s">
        <v>117</v>
      </c>
      <c r="H186" s="1" t="s">
        <v>2338</v>
      </c>
      <c r="I186" s="8" t="s">
        <v>3286</v>
      </c>
      <c r="J186" s="1" t="s">
        <v>146</v>
      </c>
      <c r="K186" s="1" t="s">
        <v>2339</v>
      </c>
      <c r="L186" s="8" t="s">
        <v>3998</v>
      </c>
      <c r="M186" s="1" t="s">
        <v>101</v>
      </c>
      <c r="N186" s="1" t="s">
        <v>2340</v>
      </c>
      <c r="O186" s="8" t="s">
        <v>3870</v>
      </c>
      <c r="P186" s="1" t="s">
        <v>87</v>
      </c>
      <c r="Q186" s="1" t="s">
        <v>2341</v>
      </c>
      <c r="R186" s="8" t="s">
        <v>3425</v>
      </c>
      <c r="S186" s="1" t="s">
        <v>209</v>
      </c>
      <c r="T186" s="1" t="s">
        <v>48</v>
      </c>
      <c r="U186" s="1" t="s">
        <v>49</v>
      </c>
      <c r="V186" s="1">
        <v>5</v>
      </c>
      <c r="W186" s="1" t="s">
        <v>243</v>
      </c>
      <c r="X186" s="8"/>
      <c r="Y186" s="1" t="s">
        <v>72</v>
      </c>
      <c r="Z186" s="1" t="s">
        <v>52</v>
      </c>
      <c r="AA186" s="1" t="s">
        <v>53</v>
      </c>
      <c r="AB186" s="1" t="s">
        <v>2342</v>
      </c>
      <c r="AC186" s="8" t="s">
        <v>4183</v>
      </c>
      <c r="AD186" s="1" t="s">
        <v>2343</v>
      </c>
      <c r="AE186" s="8" t="s">
        <v>3265</v>
      </c>
      <c r="AF186" s="1" t="s">
        <v>2344</v>
      </c>
      <c r="AG186" s="8" t="s">
        <v>3999</v>
      </c>
      <c r="AH186" s="1">
        <v>4</v>
      </c>
      <c r="AI186" s="1" t="s">
        <v>2345</v>
      </c>
      <c r="AJ186" s="8" t="s">
        <v>3556</v>
      </c>
      <c r="AK186" s="1">
        <v>5</v>
      </c>
      <c r="AL186" s="1" t="s">
        <v>2346</v>
      </c>
      <c r="AM186" s="8" t="s">
        <v>3240</v>
      </c>
      <c r="AN186" s="1">
        <v>4</v>
      </c>
      <c r="AO186" s="13" t="s">
        <v>2347</v>
      </c>
      <c r="AP186" s="8" t="s">
        <v>3634</v>
      </c>
      <c r="AQ186" s="1">
        <v>4</v>
      </c>
      <c r="AR186" s="1" t="s">
        <v>60</v>
      </c>
      <c r="AS186" s="1" t="s">
        <v>2348</v>
      </c>
      <c r="AT186" s="8" t="s">
        <v>3302</v>
      </c>
      <c r="AU186" s="1" t="s">
        <v>62</v>
      </c>
      <c r="AV186" s="1" t="s">
        <v>63</v>
      </c>
      <c r="AW186" s="1" t="s">
        <v>64</v>
      </c>
      <c r="AX186" s="1" t="s">
        <v>2349</v>
      </c>
      <c r="AY186" s="8"/>
      <c r="AZ186" s="1" t="s">
        <v>65</v>
      </c>
    </row>
    <row r="187" spans="1:53" ht="105.6" x14ac:dyDescent="0.25">
      <c r="A187" s="1">
        <v>44065.264693703706</v>
      </c>
      <c r="B187" s="1" t="s">
        <v>38</v>
      </c>
      <c r="C187" s="1" t="s">
        <v>39</v>
      </c>
      <c r="D187" s="1">
        <v>2</v>
      </c>
      <c r="E187" s="1" t="s">
        <v>2350</v>
      </c>
      <c r="F187" s="8" t="s">
        <v>3732</v>
      </c>
      <c r="G187" s="1" t="s">
        <v>41</v>
      </c>
      <c r="H187" s="1" t="s">
        <v>2351</v>
      </c>
      <c r="I187" s="8" t="s">
        <v>3325</v>
      </c>
      <c r="M187" s="1" t="s">
        <v>43</v>
      </c>
      <c r="N187" s="1" t="s">
        <v>2352</v>
      </c>
      <c r="O187" s="8" t="s">
        <v>3244</v>
      </c>
      <c r="P187" s="1" t="s">
        <v>45</v>
      </c>
      <c r="Q187" s="1" t="s">
        <v>2353</v>
      </c>
      <c r="R187" s="8" t="s">
        <v>3998</v>
      </c>
      <c r="S187" s="1" t="s">
        <v>47</v>
      </c>
      <c r="T187" s="1" t="s">
        <v>48</v>
      </c>
      <c r="U187" s="1" t="s">
        <v>49</v>
      </c>
      <c r="V187" s="1">
        <v>4</v>
      </c>
      <c r="W187" s="1" t="s">
        <v>123</v>
      </c>
      <c r="X187" s="8"/>
      <c r="Y187" s="1" t="s">
        <v>72</v>
      </c>
      <c r="Z187" s="1" t="s">
        <v>214</v>
      </c>
      <c r="AA187" s="1" t="s">
        <v>152</v>
      </c>
      <c r="AB187" s="1" t="s">
        <v>2354</v>
      </c>
      <c r="AC187" s="8" t="s">
        <v>4184</v>
      </c>
      <c r="AD187" s="1" t="s">
        <v>2355</v>
      </c>
      <c r="AE187" s="8" t="s">
        <v>3425</v>
      </c>
      <c r="AF187" s="1" t="s">
        <v>2356</v>
      </c>
      <c r="AG187" s="8" t="s">
        <v>4000</v>
      </c>
      <c r="AH187" s="1">
        <v>3</v>
      </c>
      <c r="AI187" s="1" t="s">
        <v>2357</v>
      </c>
      <c r="AJ187" s="8" t="s">
        <v>3556</v>
      </c>
      <c r="AK187" s="1">
        <v>4</v>
      </c>
      <c r="AL187" s="1" t="s">
        <v>2358</v>
      </c>
      <c r="AM187" s="8" t="s">
        <v>3437</v>
      </c>
      <c r="AN187" s="1">
        <v>4</v>
      </c>
      <c r="AO187" s="1" t="s">
        <v>2359</v>
      </c>
      <c r="AP187" s="8" t="s">
        <v>4001</v>
      </c>
      <c r="AQ187" s="1">
        <v>3</v>
      </c>
      <c r="AR187" s="1" t="s">
        <v>60</v>
      </c>
      <c r="AS187" s="1" t="s">
        <v>2360</v>
      </c>
      <c r="AT187" s="8" t="s">
        <v>3302</v>
      </c>
      <c r="AU187" s="1" t="s">
        <v>112</v>
      </c>
      <c r="AV187" s="1" t="s">
        <v>160</v>
      </c>
      <c r="AW187" s="1" t="s">
        <v>64</v>
      </c>
      <c r="AZ187" s="1" t="s">
        <v>65</v>
      </c>
    </row>
    <row r="188" spans="1:53" ht="52.8" x14ac:dyDescent="0.25">
      <c r="A188" s="1">
        <v>44065.282580567131</v>
      </c>
      <c r="B188" s="1" t="s">
        <v>38</v>
      </c>
      <c r="C188" s="1" t="s">
        <v>115</v>
      </c>
      <c r="D188" s="1">
        <v>5</v>
      </c>
      <c r="E188" s="1" t="s">
        <v>2361</v>
      </c>
      <c r="F188" s="8" t="s">
        <v>3719</v>
      </c>
      <c r="G188" s="1" t="s">
        <v>117</v>
      </c>
      <c r="H188" s="1" t="s">
        <v>2362</v>
      </c>
      <c r="I188" s="8" t="s">
        <v>3449</v>
      </c>
      <c r="J188" s="1" t="s">
        <v>119</v>
      </c>
      <c r="K188" s="1" t="s">
        <v>2363</v>
      </c>
      <c r="L188" s="8" t="s">
        <v>3302</v>
      </c>
      <c r="M188" s="1" t="s">
        <v>43</v>
      </c>
      <c r="N188" s="1" t="s">
        <v>2364</v>
      </c>
      <c r="O188" s="8" t="s">
        <v>4185</v>
      </c>
      <c r="P188" s="1" t="s">
        <v>45</v>
      </c>
      <c r="Q188" s="1" t="s">
        <v>2365</v>
      </c>
      <c r="R188" s="8" t="s">
        <v>3265</v>
      </c>
      <c r="S188" s="1" t="s">
        <v>47</v>
      </c>
      <c r="T188" s="1" t="s">
        <v>48</v>
      </c>
      <c r="U188" s="1" t="s">
        <v>49</v>
      </c>
      <c r="V188" s="1">
        <v>4</v>
      </c>
      <c r="W188" s="1" t="s">
        <v>71</v>
      </c>
      <c r="X188" s="8"/>
      <c r="Y188" s="1" t="s">
        <v>72</v>
      </c>
      <c r="Z188" s="1" t="s">
        <v>73</v>
      </c>
      <c r="AA188" s="1" t="s">
        <v>53</v>
      </c>
      <c r="AB188" s="1" t="s">
        <v>2366</v>
      </c>
      <c r="AC188" s="8" t="s">
        <v>3329</v>
      </c>
      <c r="AD188" s="1" t="s">
        <v>1675</v>
      </c>
      <c r="AE188" s="8" t="s">
        <v>3265</v>
      </c>
      <c r="AF188" s="1" t="s">
        <v>2367</v>
      </c>
      <c r="AG188" s="8" t="s">
        <v>3635</v>
      </c>
      <c r="AH188" s="1">
        <v>2</v>
      </c>
      <c r="AI188" s="1" t="s">
        <v>2368</v>
      </c>
      <c r="AJ188" s="8" t="s">
        <v>3302</v>
      </c>
      <c r="AK188" s="1">
        <v>3</v>
      </c>
      <c r="AL188" s="1" t="s">
        <v>2369</v>
      </c>
      <c r="AM188" s="8" t="s">
        <v>3906</v>
      </c>
      <c r="AN188" s="1">
        <v>4</v>
      </c>
      <c r="AO188" s="1" t="s">
        <v>2370</v>
      </c>
      <c r="AP188" s="8" t="s">
        <v>3437</v>
      </c>
      <c r="AQ188" s="1">
        <v>4</v>
      </c>
      <c r="AR188" s="1" t="s">
        <v>80</v>
      </c>
      <c r="AS188" s="1" t="s">
        <v>2371</v>
      </c>
      <c r="AT188" s="8" t="s">
        <v>3447</v>
      </c>
      <c r="AU188" s="1" t="s">
        <v>62</v>
      </c>
      <c r="AV188" s="1" t="s">
        <v>63</v>
      </c>
      <c r="AW188" s="1" t="s">
        <v>64</v>
      </c>
      <c r="AX188" s="1" t="s">
        <v>2372</v>
      </c>
      <c r="AY188" s="8"/>
      <c r="AZ188" s="1" t="s">
        <v>65</v>
      </c>
    </row>
    <row r="189" spans="1:53" ht="92.4" x14ac:dyDescent="0.25">
      <c r="A189" s="1">
        <v>44065.422905277781</v>
      </c>
      <c r="B189" s="1" t="s">
        <v>38</v>
      </c>
      <c r="C189" s="1" t="s">
        <v>143</v>
      </c>
      <c r="D189" s="1">
        <v>2</v>
      </c>
      <c r="E189" s="1" t="s">
        <v>2373</v>
      </c>
      <c r="F189" s="8" t="s">
        <v>3431</v>
      </c>
      <c r="G189" s="1" t="s">
        <v>41</v>
      </c>
      <c r="H189" s="1" t="s">
        <v>2374</v>
      </c>
      <c r="I189" s="8" t="s">
        <v>3265</v>
      </c>
      <c r="M189" s="1" t="s">
        <v>43</v>
      </c>
      <c r="N189" s="1" t="s">
        <v>2375</v>
      </c>
      <c r="O189" s="8" t="s">
        <v>3244</v>
      </c>
      <c r="P189" s="1" t="s">
        <v>87</v>
      </c>
      <c r="Q189" s="1" t="s">
        <v>2376</v>
      </c>
      <c r="R189" s="8" t="s">
        <v>3259</v>
      </c>
      <c r="S189" s="1" t="s">
        <v>89</v>
      </c>
      <c r="T189" s="1" t="s">
        <v>48</v>
      </c>
      <c r="U189" s="1" t="s">
        <v>49</v>
      </c>
      <c r="V189" s="1">
        <v>3</v>
      </c>
      <c r="W189" s="1" t="s">
        <v>123</v>
      </c>
      <c r="X189" s="8"/>
      <c r="Y189" s="1" t="s">
        <v>72</v>
      </c>
      <c r="Z189" s="1" t="s">
        <v>52</v>
      </c>
      <c r="AA189" s="1" t="s">
        <v>53</v>
      </c>
      <c r="AB189" s="1" t="s">
        <v>2377</v>
      </c>
      <c r="AC189" s="8" t="s">
        <v>4133</v>
      </c>
      <c r="AD189" s="1" t="s">
        <v>2378</v>
      </c>
      <c r="AE189" s="8" t="s">
        <v>3425</v>
      </c>
      <c r="AF189" s="1" t="s">
        <v>2379</v>
      </c>
      <c r="AG189" s="8" t="s">
        <v>3357</v>
      </c>
      <c r="AH189" s="1">
        <v>3</v>
      </c>
      <c r="AI189" s="1" t="s">
        <v>2380</v>
      </c>
      <c r="AJ189" s="8" t="s">
        <v>3991</v>
      </c>
      <c r="AK189" s="1">
        <v>4</v>
      </c>
      <c r="AL189" s="1" t="s">
        <v>2381</v>
      </c>
      <c r="AM189" s="8" t="s">
        <v>4002</v>
      </c>
      <c r="AN189" s="1">
        <v>2</v>
      </c>
      <c r="AO189" s="1" t="s">
        <v>2382</v>
      </c>
      <c r="AP189" s="8" t="s">
        <v>4186</v>
      </c>
      <c r="AQ189" s="1">
        <v>4</v>
      </c>
      <c r="AR189" s="1" t="s">
        <v>60</v>
      </c>
      <c r="AS189" s="1" t="s">
        <v>2383</v>
      </c>
      <c r="AT189" s="8" t="s">
        <v>3302</v>
      </c>
      <c r="AU189" s="1" t="s">
        <v>112</v>
      </c>
      <c r="AV189" s="1" t="s">
        <v>63</v>
      </c>
      <c r="AW189" s="1" t="s">
        <v>64</v>
      </c>
      <c r="AZ189" s="1" t="s">
        <v>65</v>
      </c>
    </row>
    <row r="190" spans="1:53" ht="409.6" x14ac:dyDescent="0.25">
      <c r="A190" s="1">
        <v>44065.44667399305</v>
      </c>
      <c r="B190" s="1" t="s">
        <v>38</v>
      </c>
      <c r="C190" s="1" t="s">
        <v>47</v>
      </c>
      <c r="D190" s="1">
        <v>2</v>
      </c>
      <c r="E190" s="1" t="s">
        <v>2384</v>
      </c>
      <c r="F190" s="8" t="s">
        <v>4187</v>
      </c>
      <c r="G190" s="1" t="s">
        <v>41</v>
      </c>
      <c r="H190" s="1" t="s">
        <v>2385</v>
      </c>
      <c r="I190" s="8" t="s">
        <v>3405</v>
      </c>
      <c r="M190" s="1" t="s">
        <v>43</v>
      </c>
      <c r="N190" s="13" t="s">
        <v>2386</v>
      </c>
      <c r="O190" s="8" t="s">
        <v>4003</v>
      </c>
      <c r="P190" s="1" t="s">
        <v>45</v>
      </c>
      <c r="Q190" s="1" t="s">
        <v>2387</v>
      </c>
      <c r="R190" s="8" t="s">
        <v>4188</v>
      </c>
      <c r="S190" s="1" t="s">
        <v>47</v>
      </c>
      <c r="T190" s="1" t="s">
        <v>49</v>
      </c>
      <c r="U190" s="1" t="s">
        <v>49</v>
      </c>
      <c r="V190" s="1">
        <v>3</v>
      </c>
      <c r="W190" s="1" t="s">
        <v>134</v>
      </c>
      <c r="X190" s="8"/>
      <c r="Y190" s="1" t="s">
        <v>72</v>
      </c>
      <c r="Z190" s="1" t="s">
        <v>73</v>
      </c>
      <c r="AA190" s="1" t="s">
        <v>53</v>
      </c>
      <c r="AB190" s="1" t="s">
        <v>2388</v>
      </c>
      <c r="AC190" s="8" t="s">
        <v>4004</v>
      </c>
      <c r="AD190" s="1" t="s">
        <v>2389</v>
      </c>
      <c r="AE190" s="8" t="s">
        <v>4005</v>
      </c>
      <c r="AF190" s="13" t="s">
        <v>2390</v>
      </c>
      <c r="AG190" s="8" t="s">
        <v>4006</v>
      </c>
      <c r="AH190" s="1">
        <v>3</v>
      </c>
      <c r="AI190" s="1" t="s">
        <v>2391</v>
      </c>
      <c r="AJ190" s="8" t="s">
        <v>4007</v>
      </c>
      <c r="AK190" s="1">
        <v>4</v>
      </c>
      <c r="AL190" s="1" t="s">
        <v>2392</v>
      </c>
      <c r="AM190" s="8" t="s">
        <v>4008</v>
      </c>
      <c r="AN190" s="1">
        <v>4</v>
      </c>
      <c r="AO190" s="1" t="s">
        <v>2393</v>
      </c>
      <c r="AP190" s="8" t="s">
        <v>4189</v>
      </c>
      <c r="AQ190" s="1">
        <v>3</v>
      </c>
      <c r="AR190" s="1" t="s">
        <v>140</v>
      </c>
      <c r="AS190" s="1" t="s">
        <v>2394</v>
      </c>
      <c r="AT190" s="8" t="s">
        <v>4009</v>
      </c>
      <c r="AU190" s="1" t="s">
        <v>62</v>
      </c>
      <c r="AV190" s="1" t="s">
        <v>63</v>
      </c>
      <c r="AW190" s="1" t="s">
        <v>280</v>
      </c>
      <c r="AX190" s="13" t="s">
        <v>2395</v>
      </c>
      <c r="AY190" s="8"/>
      <c r="AZ190" s="1" t="s">
        <v>65</v>
      </c>
    </row>
    <row r="191" spans="1:53" ht="264" x14ac:dyDescent="0.25">
      <c r="A191" s="1">
        <v>44065.462506481483</v>
      </c>
      <c r="B191" s="1" t="s">
        <v>38</v>
      </c>
      <c r="C191" s="1" t="s">
        <v>143</v>
      </c>
      <c r="D191" s="1">
        <v>1</v>
      </c>
      <c r="E191" s="13" t="s">
        <v>2396</v>
      </c>
      <c r="F191" s="8" t="s">
        <v>4011</v>
      </c>
      <c r="G191" s="1" t="s">
        <v>41</v>
      </c>
      <c r="H191" s="1" t="s">
        <v>2397</v>
      </c>
      <c r="I191" s="8" t="s">
        <v>4010</v>
      </c>
      <c r="M191" s="1" t="s">
        <v>43</v>
      </c>
      <c r="N191" s="1" t="s">
        <v>2398</v>
      </c>
      <c r="O191" s="8" t="s">
        <v>3244</v>
      </c>
      <c r="P191" s="1" t="s">
        <v>87</v>
      </c>
      <c r="Q191" s="1" t="s">
        <v>2399</v>
      </c>
      <c r="R191" s="8" t="s">
        <v>4012</v>
      </c>
      <c r="S191" s="1" t="s">
        <v>89</v>
      </c>
      <c r="T191" s="1" t="s">
        <v>48</v>
      </c>
      <c r="U191" s="1" t="s">
        <v>49</v>
      </c>
      <c r="V191" s="1">
        <v>2</v>
      </c>
      <c r="W191" s="1" t="s">
        <v>1310</v>
      </c>
      <c r="X191" s="8"/>
      <c r="Y191" s="1" t="s">
        <v>72</v>
      </c>
      <c r="Z191" s="1" t="s">
        <v>73</v>
      </c>
      <c r="AA191" s="1" t="s">
        <v>53</v>
      </c>
      <c r="AB191" s="1" t="s">
        <v>2400</v>
      </c>
      <c r="AC191" s="8" t="s">
        <v>4013</v>
      </c>
      <c r="AD191" s="13" t="s">
        <v>2401</v>
      </c>
      <c r="AE191" s="8" t="s">
        <v>4014</v>
      </c>
      <c r="AF191" s="1" t="s">
        <v>2402</v>
      </c>
      <c r="AG191" s="8" t="s">
        <v>4015</v>
      </c>
      <c r="AH191" s="1">
        <v>4</v>
      </c>
      <c r="AI191" s="1" t="s">
        <v>2403</v>
      </c>
      <c r="AJ191" s="8" t="s">
        <v>4190</v>
      </c>
      <c r="AK191" s="1">
        <v>4</v>
      </c>
      <c r="AL191" s="1" t="s">
        <v>2404</v>
      </c>
      <c r="AM191" s="8" t="s">
        <v>4191</v>
      </c>
      <c r="AN191" s="1">
        <v>4</v>
      </c>
      <c r="AO191" s="1" t="s">
        <v>2405</v>
      </c>
      <c r="AP191" s="8" t="s">
        <v>4016</v>
      </c>
      <c r="AQ191" s="1">
        <v>4</v>
      </c>
      <c r="AR191" s="1" t="s">
        <v>140</v>
      </c>
      <c r="AS191" s="1" t="s">
        <v>2406</v>
      </c>
      <c r="AT191" s="8" t="s">
        <v>4192</v>
      </c>
      <c r="AU191" s="1" t="s">
        <v>112</v>
      </c>
      <c r="AV191" s="1" t="s">
        <v>63</v>
      </c>
      <c r="AW191" s="1" t="s">
        <v>2407</v>
      </c>
      <c r="AX191" s="1" t="s">
        <v>2408</v>
      </c>
      <c r="AY191" s="8"/>
      <c r="AZ191" s="1" t="s">
        <v>65</v>
      </c>
    </row>
    <row r="192" spans="1:53" ht="171.6" x14ac:dyDescent="0.25">
      <c r="A192" s="1">
        <v>44065.463855266207</v>
      </c>
      <c r="B192" s="1" t="s">
        <v>38</v>
      </c>
      <c r="C192" s="1" t="s">
        <v>39</v>
      </c>
      <c r="D192" s="1">
        <v>4</v>
      </c>
      <c r="E192" s="1" t="s">
        <v>2409</v>
      </c>
      <c r="F192" s="8" t="s">
        <v>4017</v>
      </c>
      <c r="G192" s="1" t="s">
        <v>117</v>
      </c>
      <c r="H192" s="1" t="s">
        <v>2410</v>
      </c>
      <c r="I192" s="8" t="s">
        <v>3277</v>
      </c>
      <c r="J192" s="1" t="s">
        <v>146</v>
      </c>
      <c r="K192" s="1" t="s">
        <v>2411</v>
      </c>
      <c r="L192" s="8" t="s">
        <v>4018</v>
      </c>
      <c r="M192" s="1" t="s">
        <v>43</v>
      </c>
      <c r="N192" s="1" t="s">
        <v>2412</v>
      </c>
      <c r="O192" s="8" t="s">
        <v>3244</v>
      </c>
      <c r="P192" s="1" t="s">
        <v>87</v>
      </c>
      <c r="Q192" s="1" t="s">
        <v>2413</v>
      </c>
      <c r="R192" s="8" t="s">
        <v>3810</v>
      </c>
      <c r="S192" s="1" t="s">
        <v>39</v>
      </c>
      <c r="T192" s="1" t="s">
        <v>49</v>
      </c>
      <c r="U192" s="1" t="s">
        <v>70</v>
      </c>
      <c r="V192" s="1">
        <v>3</v>
      </c>
      <c r="W192" s="1" t="s">
        <v>134</v>
      </c>
      <c r="X192" s="8"/>
      <c r="Y192" s="1" t="s">
        <v>2414</v>
      </c>
      <c r="Z192" s="1" t="s">
        <v>73</v>
      </c>
      <c r="AA192" s="1" t="s">
        <v>53</v>
      </c>
      <c r="AB192" s="1" t="s">
        <v>2415</v>
      </c>
      <c r="AC192" s="8" t="s">
        <v>3453</v>
      </c>
      <c r="AD192" s="1" t="s">
        <v>2416</v>
      </c>
      <c r="AE192" s="8" t="s">
        <v>4021</v>
      </c>
      <c r="AF192" s="1" t="s">
        <v>2417</v>
      </c>
      <c r="AG192" s="8" t="s">
        <v>4019</v>
      </c>
      <c r="AH192" s="1">
        <v>3</v>
      </c>
      <c r="AI192" s="1" t="s">
        <v>2418</v>
      </c>
      <c r="AJ192" s="8" t="s">
        <v>4193</v>
      </c>
      <c r="AK192" s="1">
        <v>4</v>
      </c>
      <c r="AL192" s="1" t="s">
        <v>2419</v>
      </c>
      <c r="AM192" s="8" t="s">
        <v>4022</v>
      </c>
      <c r="AN192" s="1">
        <v>3</v>
      </c>
      <c r="AO192" s="1" t="s">
        <v>2420</v>
      </c>
      <c r="AP192" s="8" t="s">
        <v>4020</v>
      </c>
      <c r="AQ192" s="1">
        <v>4</v>
      </c>
      <c r="AR192" s="1" t="s">
        <v>80</v>
      </c>
      <c r="AS192" s="1" t="s">
        <v>2421</v>
      </c>
      <c r="AT192" s="8" t="s">
        <v>4023</v>
      </c>
      <c r="AU192" s="1" t="s">
        <v>62</v>
      </c>
      <c r="AV192" s="1" t="s">
        <v>160</v>
      </c>
      <c r="AW192" s="1" t="s">
        <v>64</v>
      </c>
      <c r="AX192" s="1" t="s">
        <v>2422</v>
      </c>
      <c r="AY192" s="8"/>
      <c r="AZ192" s="1" t="s">
        <v>65</v>
      </c>
    </row>
    <row r="193" spans="1:52" ht="211.2" x14ac:dyDescent="0.25">
      <c r="A193" s="1">
        <v>44065.651111412037</v>
      </c>
      <c r="B193" s="1" t="s">
        <v>38</v>
      </c>
      <c r="C193" s="1" t="s">
        <v>143</v>
      </c>
      <c r="D193" s="1">
        <v>1</v>
      </c>
      <c r="E193" s="1" t="s">
        <v>2423</v>
      </c>
      <c r="F193" s="8" t="s">
        <v>3334</v>
      </c>
      <c r="G193" s="1" t="s">
        <v>41</v>
      </c>
      <c r="H193" s="1" t="s">
        <v>2424</v>
      </c>
      <c r="I193" s="8" t="s">
        <v>3302</v>
      </c>
      <c r="M193" s="1" t="s">
        <v>43</v>
      </c>
      <c r="N193" s="1" t="s">
        <v>2425</v>
      </c>
      <c r="O193" s="8" t="s">
        <v>3244</v>
      </c>
      <c r="P193" s="1" t="s">
        <v>45</v>
      </c>
      <c r="Q193" s="4" t="s">
        <v>2426</v>
      </c>
      <c r="R193" s="10"/>
      <c r="S193" s="1" t="s">
        <v>47</v>
      </c>
      <c r="T193" s="1" t="s">
        <v>48</v>
      </c>
      <c r="U193" s="1" t="s">
        <v>49</v>
      </c>
      <c r="V193" s="1">
        <v>3</v>
      </c>
      <c r="W193" s="1" t="s">
        <v>256</v>
      </c>
      <c r="X193" s="8"/>
      <c r="Y193" s="1" t="s">
        <v>151</v>
      </c>
      <c r="Z193" s="1" t="s">
        <v>52</v>
      </c>
      <c r="AA193" s="1" t="s">
        <v>152</v>
      </c>
      <c r="AB193" s="4" t="s">
        <v>2426</v>
      </c>
      <c r="AC193" s="10" t="s">
        <v>3241</v>
      </c>
      <c r="AD193" s="1" t="s">
        <v>2427</v>
      </c>
      <c r="AE193" s="8" t="s">
        <v>3265</v>
      </c>
      <c r="AF193" s="1" t="s">
        <v>2428</v>
      </c>
      <c r="AG193" s="8" t="s">
        <v>3248</v>
      </c>
      <c r="AH193" s="1">
        <v>3</v>
      </c>
      <c r="AI193" s="1" t="s">
        <v>2429</v>
      </c>
      <c r="AJ193" s="8" t="s">
        <v>3556</v>
      </c>
      <c r="AK193" s="1">
        <v>4</v>
      </c>
      <c r="AL193" s="1" t="s">
        <v>2430</v>
      </c>
      <c r="AM193" s="8" t="s">
        <v>3599</v>
      </c>
      <c r="AN193" s="1">
        <v>4</v>
      </c>
      <c r="AO193" s="1" t="s">
        <v>2431</v>
      </c>
      <c r="AP193" s="8" t="s">
        <v>4024</v>
      </c>
      <c r="AQ193" s="1">
        <v>4</v>
      </c>
      <c r="AR193" s="1" t="s">
        <v>60</v>
      </c>
      <c r="AS193" s="1" t="s">
        <v>2432</v>
      </c>
      <c r="AT193" s="8" t="s">
        <v>3302</v>
      </c>
      <c r="AU193" s="1" t="s">
        <v>684</v>
      </c>
      <c r="AV193" s="1" t="s">
        <v>142</v>
      </c>
      <c r="AZ193" s="1" t="s">
        <v>65</v>
      </c>
    </row>
    <row r="194" spans="1:52" ht="198" x14ac:dyDescent="0.25">
      <c r="A194" s="1">
        <v>44065.730587638885</v>
      </c>
      <c r="B194" s="1" t="s">
        <v>38</v>
      </c>
      <c r="C194" s="1" t="s">
        <v>39</v>
      </c>
      <c r="D194" s="1">
        <v>3</v>
      </c>
      <c r="E194" s="1" t="s">
        <v>2433</v>
      </c>
      <c r="F194" s="8" t="s">
        <v>3286</v>
      </c>
      <c r="G194" s="1" t="s">
        <v>117</v>
      </c>
      <c r="H194" s="1" t="s">
        <v>2434</v>
      </c>
      <c r="I194" s="8" t="s">
        <v>3286</v>
      </c>
      <c r="J194" s="1" t="s">
        <v>146</v>
      </c>
      <c r="K194" s="1" t="s">
        <v>2435</v>
      </c>
      <c r="L194" s="8" t="s">
        <v>3904</v>
      </c>
      <c r="M194" s="1" t="s">
        <v>43</v>
      </c>
      <c r="N194" s="1" t="s">
        <v>2436</v>
      </c>
      <c r="O194" s="8" t="s">
        <v>3244</v>
      </c>
      <c r="P194" s="1" t="s">
        <v>45</v>
      </c>
      <c r="Q194" s="1" t="s">
        <v>2437</v>
      </c>
      <c r="R194" s="8" t="s">
        <v>3265</v>
      </c>
      <c r="S194" s="1" t="s">
        <v>47</v>
      </c>
      <c r="T194" s="1" t="s">
        <v>48</v>
      </c>
      <c r="U194" s="1" t="s">
        <v>49</v>
      </c>
      <c r="V194" s="1">
        <v>3</v>
      </c>
      <c r="W194" s="1" t="s">
        <v>2438</v>
      </c>
      <c r="X194" s="8"/>
      <c r="Y194" s="1" t="s">
        <v>72</v>
      </c>
      <c r="Z194" s="1" t="s">
        <v>52</v>
      </c>
      <c r="AA194" s="1" t="s">
        <v>53</v>
      </c>
      <c r="AB194" s="1" t="s">
        <v>2439</v>
      </c>
      <c r="AC194" s="8" t="s">
        <v>4194</v>
      </c>
      <c r="AD194" s="1" t="s">
        <v>2440</v>
      </c>
      <c r="AE194" s="8" t="s">
        <v>3425</v>
      </c>
      <c r="AF194" s="1" t="s">
        <v>2441</v>
      </c>
      <c r="AG194" s="8" t="s">
        <v>4025</v>
      </c>
      <c r="AH194" s="1">
        <v>3</v>
      </c>
      <c r="AI194" s="1" t="s">
        <v>2442</v>
      </c>
      <c r="AJ194" s="8" t="s">
        <v>3423</v>
      </c>
      <c r="AK194" s="1">
        <v>4</v>
      </c>
      <c r="AL194" s="1" t="s">
        <v>2443</v>
      </c>
      <c r="AM194" s="8" t="s">
        <v>3423</v>
      </c>
      <c r="AN194" s="1">
        <v>4</v>
      </c>
      <c r="AO194" s="1" t="s">
        <v>2444</v>
      </c>
      <c r="AP194" s="8" t="s">
        <v>3355</v>
      </c>
      <c r="AQ194" s="1">
        <v>4</v>
      </c>
      <c r="AR194" s="1" t="s">
        <v>60</v>
      </c>
      <c r="AS194" s="1" t="s">
        <v>2445</v>
      </c>
      <c r="AT194" s="8" t="s">
        <v>3429</v>
      </c>
      <c r="AU194" s="1" t="s">
        <v>62</v>
      </c>
      <c r="AV194" s="1" t="s">
        <v>160</v>
      </c>
      <c r="AW194" s="1" t="s">
        <v>64</v>
      </c>
      <c r="AX194" s="1" t="s">
        <v>2446</v>
      </c>
      <c r="AY194" s="8"/>
      <c r="AZ194" s="1" t="s">
        <v>65</v>
      </c>
    </row>
    <row r="195" spans="1:52" ht="316.8" x14ac:dyDescent="0.25">
      <c r="A195" s="1">
        <v>44065.736089074075</v>
      </c>
      <c r="B195" s="1" t="s">
        <v>38</v>
      </c>
      <c r="C195" s="1" t="s">
        <v>209</v>
      </c>
      <c r="D195" s="1">
        <v>3</v>
      </c>
      <c r="E195" s="1" t="s">
        <v>2447</v>
      </c>
      <c r="F195" s="8" t="s">
        <v>4026</v>
      </c>
      <c r="G195" s="1" t="s">
        <v>41</v>
      </c>
      <c r="H195" s="13" t="s">
        <v>2448</v>
      </c>
      <c r="I195" s="8" t="s">
        <v>4195</v>
      </c>
      <c r="M195" s="1" t="s">
        <v>43</v>
      </c>
      <c r="N195" s="1" t="s">
        <v>2449</v>
      </c>
      <c r="O195" s="8" t="s">
        <v>3287</v>
      </c>
      <c r="P195" s="1" t="s">
        <v>87</v>
      </c>
      <c r="Q195" s="1" t="s">
        <v>2450</v>
      </c>
      <c r="R195" s="8" t="s">
        <v>3265</v>
      </c>
      <c r="S195" s="1" t="s">
        <v>89</v>
      </c>
      <c r="T195" s="1" t="s">
        <v>48</v>
      </c>
      <c r="U195" s="1" t="s">
        <v>49</v>
      </c>
      <c r="V195" s="1">
        <v>4</v>
      </c>
      <c r="W195" s="1" t="s">
        <v>1310</v>
      </c>
      <c r="X195" s="8"/>
      <c r="Y195" s="1" t="s">
        <v>2451</v>
      </c>
      <c r="Z195" s="1" t="s">
        <v>2452</v>
      </c>
      <c r="AA195" s="1" t="s">
        <v>53</v>
      </c>
      <c r="AB195" s="1" t="s">
        <v>2453</v>
      </c>
      <c r="AC195" s="8" t="s">
        <v>4196</v>
      </c>
      <c r="AD195" s="13" t="s">
        <v>2454</v>
      </c>
      <c r="AE195" s="8" t="s">
        <v>4028</v>
      </c>
      <c r="AF195" s="1" t="s">
        <v>2455</v>
      </c>
      <c r="AG195" s="8" t="s">
        <v>4029</v>
      </c>
      <c r="AH195" s="1">
        <v>5</v>
      </c>
      <c r="AI195" s="1" t="s">
        <v>2456</v>
      </c>
      <c r="AJ195" s="8" t="s">
        <v>4030</v>
      </c>
      <c r="AK195" s="1">
        <v>5</v>
      </c>
      <c r="AL195" s="1" t="s">
        <v>2457</v>
      </c>
      <c r="AM195" s="8" t="s">
        <v>3240</v>
      </c>
      <c r="AN195" s="1">
        <v>3</v>
      </c>
      <c r="AO195" s="1" t="s">
        <v>2458</v>
      </c>
      <c r="AP195" s="8" t="s">
        <v>4031</v>
      </c>
      <c r="AQ195" s="1">
        <v>4</v>
      </c>
      <c r="AR195" s="1" t="s">
        <v>60</v>
      </c>
      <c r="AS195" s="1" t="s">
        <v>2459</v>
      </c>
      <c r="AT195" s="8" t="s">
        <v>3801</v>
      </c>
      <c r="AU195" s="1" t="s">
        <v>62</v>
      </c>
      <c r="AV195" s="1" t="s">
        <v>160</v>
      </c>
      <c r="AW195" s="1" t="s">
        <v>64</v>
      </c>
      <c r="AZ195" s="1" t="s">
        <v>65</v>
      </c>
    </row>
    <row r="196" spans="1:52" ht="171.6" x14ac:dyDescent="0.25">
      <c r="A196" s="1">
        <v>44065.765324085645</v>
      </c>
      <c r="B196" s="1" t="s">
        <v>38</v>
      </c>
      <c r="C196" s="1" t="s">
        <v>39</v>
      </c>
      <c r="D196" s="1">
        <v>1</v>
      </c>
      <c r="E196" s="1" t="s">
        <v>2460</v>
      </c>
      <c r="F196" s="8" t="s">
        <v>3239</v>
      </c>
      <c r="G196" s="1" t="s">
        <v>41</v>
      </c>
      <c r="H196" s="1" t="s">
        <v>2461</v>
      </c>
      <c r="I196" s="8" t="s">
        <v>3333</v>
      </c>
      <c r="M196" s="1" t="s">
        <v>43</v>
      </c>
      <c r="N196" s="1" t="s">
        <v>2462</v>
      </c>
      <c r="O196" s="8" t="s">
        <v>3244</v>
      </c>
      <c r="P196" s="1" t="s">
        <v>87</v>
      </c>
      <c r="Q196" s="1" t="s">
        <v>2463</v>
      </c>
      <c r="R196" s="8" t="s">
        <v>3259</v>
      </c>
      <c r="S196" s="1" t="s">
        <v>89</v>
      </c>
      <c r="T196" s="1" t="s">
        <v>48</v>
      </c>
      <c r="U196" s="1" t="s">
        <v>49</v>
      </c>
      <c r="V196" s="1">
        <v>4</v>
      </c>
      <c r="W196" s="1" t="s">
        <v>134</v>
      </c>
      <c r="X196" s="8"/>
      <c r="Y196" s="1" t="s">
        <v>72</v>
      </c>
      <c r="Z196" s="1" t="s">
        <v>73</v>
      </c>
      <c r="AA196" s="1" t="s">
        <v>53</v>
      </c>
      <c r="AB196" s="1" t="s">
        <v>2464</v>
      </c>
      <c r="AC196" s="8" t="s">
        <v>3244</v>
      </c>
      <c r="AD196" s="1" t="s">
        <v>2465</v>
      </c>
      <c r="AE196" s="8" t="s">
        <v>3265</v>
      </c>
      <c r="AF196" s="1" t="s">
        <v>2466</v>
      </c>
      <c r="AG196" s="8" t="s">
        <v>3426</v>
      </c>
      <c r="AH196" s="1">
        <v>2</v>
      </c>
      <c r="AI196" s="1" t="s">
        <v>2467</v>
      </c>
      <c r="AJ196" s="8" t="s">
        <v>3357</v>
      </c>
      <c r="AK196" s="1">
        <v>4</v>
      </c>
      <c r="AL196" s="1" t="s">
        <v>2468</v>
      </c>
      <c r="AM196" s="8" t="s">
        <v>3423</v>
      </c>
      <c r="AN196" s="1">
        <v>4</v>
      </c>
      <c r="AO196" s="1" t="s">
        <v>2469</v>
      </c>
      <c r="AP196" s="8" t="s">
        <v>3423</v>
      </c>
      <c r="AQ196" s="1">
        <v>5</v>
      </c>
      <c r="AR196" s="1" t="s">
        <v>80</v>
      </c>
      <c r="AS196" s="1" t="s">
        <v>2470</v>
      </c>
      <c r="AT196" s="8" t="s">
        <v>3416</v>
      </c>
      <c r="AU196" s="1" t="s">
        <v>112</v>
      </c>
      <c r="AV196" s="1" t="s">
        <v>207</v>
      </c>
      <c r="AW196" s="1" t="s">
        <v>997</v>
      </c>
      <c r="AX196" s="1" t="s">
        <v>2471</v>
      </c>
      <c r="AY196" s="8"/>
      <c r="AZ196" s="1" t="s">
        <v>65</v>
      </c>
    </row>
    <row r="197" spans="1:52" ht="92.4" x14ac:dyDescent="0.25">
      <c r="A197" s="1">
        <v>44065.90460707176</v>
      </c>
      <c r="B197" s="1" t="s">
        <v>38</v>
      </c>
      <c r="C197" s="1" t="s">
        <v>209</v>
      </c>
      <c r="D197" s="1">
        <v>4</v>
      </c>
      <c r="E197" s="1" t="s">
        <v>2472</v>
      </c>
      <c r="F197" s="8" t="s">
        <v>3548</v>
      </c>
      <c r="G197" s="1" t="s">
        <v>117</v>
      </c>
      <c r="H197" s="1" t="s">
        <v>2473</v>
      </c>
      <c r="I197" s="8" t="s">
        <v>3406</v>
      </c>
      <c r="J197" s="1" t="s">
        <v>146</v>
      </c>
      <c r="K197" s="1" t="s">
        <v>2474</v>
      </c>
      <c r="L197" s="8" t="s">
        <v>4197</v>
      </c>
      <c r="M197" s="1" t="s">
        <v>43</v>
      </c>
      <c r="N197" s="1" t="s">
        <v>2475</v>
      </c>
      <c r="O197" s="8" t="s">
        <v>3244</v>
      </c>
      <c r="P197" s="1" t="s">
        <v>87</v>
      </c>
      <c r="Q197" s="1" t="s">
        <v>2476</v>
      </c>
      <c r="R197" s="8" t="s">
        <v>3259</v>
      </c>
      <c r="S197" s="1" t="s">
        <v>89</v>
      </c>
      <c r="T197" s="1" t="s">
        <v>48</v>
      </c>
      <c r="U197" s="1" t="s">
        <v>49</v>
      </c>
      <c r="V197" s="1">
        <v>4</v>
      </c>
      <c r="W197" s="1" t="s">
        <v>2477</v>
      </c>
      <c r="X197" s="8" t="s">
        <v>3463</v>
      </c>
      <c r="Y197" s="1" t="s">
        <v>72</v>
      </c>
      <c r="Z197" s="1" t="s">
        <v>91</v>
      </c>
      <c r="AA197" s="1" t="s">
        <v>53</v>
      </c>
      <c r="AB197" s="1" t="s">
        <v>2478</v>
      </c>
      <c r="AC197" s="8" t="s">
        <v>4032</v>
      </c>
      <c r="AD197" s="1" t="s">
        <v>2479</v>
      </c>
      <c r="AE197" s="8" t="s">
        <v>3425</v>
      </c>
      <c r="AF197" s="1" t="s">
        <v>2480</v>
      </c>
      <c r="AG197" s="8" t="s">
        <v>3516</v>
      </c>
      <c r="AH197" s="1">
        <v>3</v>
      </c>
      <c r="AI197" s="1" t="s">
        <v>2481</v>
      </c>
      <c r="AJ197" s="8" t="s">
        <v>3971</v>
      </c>
      <c r="AK197" s="1">
        <v>5</v>
      </c>
      <c r="AL197" s="1" t="s">
        <v>2482</v>
      </c>
      <c r="AM197" s="8" t="s">
        <v>4033</v>
      </c>
      <c r="AN197" s="1">
        <v>4</v>
      </c>
      <c r="AO197" s="1" t="s">
        <v>2483</v>
      </c>
      <c r="AP197" s="8" t="s">
        <v>4034</v>
      </c>
      <c r="AQ197" s="1">
        <v>4</v>
      </c>
      <c r="AR197" s="1" t="s">
        <v>60</v>
      </c>
      <c r="AS197" s="1" t="s">
        <v>2484</v>
      </c>
      <c r="AT197" s="8" t="s">
        <v>4035</v>
      </c>
      <c r="AU197" s="1" t="s">
        <v>62</v>
      </c>
      <c r="AV197" s="1" t="s">
        <v>63</v>
      </c>
      <c r="AW197" s="1" t="s">
        <v>2485</v>
      </c>
      <c r="AX197" s="1" t="s">
        <v>2486</v>
      </c>
      <c r="AY197" s="8"/>
      <c r="AZ197" s="1" t="s">
        <v>65</v>
      </c>
    </row>
    <row r="198" spans="1:52" ht="132" x14ac:dyDescent="0.25">
      <c r="A198" s="1">
        <v>44066.013858356484</v>
      </c>
      <c r="B198" s="1" t="s">
        <v>38</v>
      </c>
      <c r="C198" s="1" t="s">
        <v>209</v>
      </c>
      <c r="D198" s="1">
        <v>4</v>
      </c>
      <c r="E198" s="1" t="s">
        <v>2487</v>
      </c>
      <c r="F198" s="8" t="s">
        <v>3472</v>
      </c>
      <c r="G198" s="1" t="s">
        <v>41</v>
      </c>
      <c r="H198" s="1" t="s">
        <v>2488</v>
      </c>
      <c r="I198" s="8" t="s">
        <v>3325</v>
      </c>
      <c r="M198" s="1" t="s">
        <v>43</v>
      </c>
      <c r="N198" s="1" t="s">
        <v>2489</v>
      </c>
      <c r="O198" s="8" t="s">
        <v>4198</v>
      </c>
      <c r="P198" s="1" t="s">
        <v>45</v>
      </c>
      <c r="Q198" s="1" t="s">
        <v>2490</v>
      </c>
      <c r="R198" s="8" t="s">
        <v>4036</v>
      </c>
      <c r="S198" s="1" t="s">
        <v>89</v>
      </c>
      <c r="T198" s="1" t="s">
        <v>48</v>
      </c>
      <c r="U198" s="1" t="s">
        <v>49</v>
      </c>
      <c r="V198" s="1">
        <v>4</v>
      </c>
      <c r="W198" s="1" t="s">
        <v>123</v>
      </c>
      <c r="X198" s="8"/>
      <c r="Y198" s="1" t="s">
        <v>72</v>
      </c>
      <c r="Z198" s="1" t="s">
        <v>73</v>
      </c>
      <c r="AA198" s="1" t="s">
        <v>53</v>
      </c>
      <c r="AB198" s="1" t="s">
        <v>2491</v>
      </c>
      <c r="AC198" s="8" t="s">
        <v>3246</v>
      </c>
      <c r="AD198" s="1" t="s">
        <v>2492</v>
      </c>
      <c r="AE198" s="8" t="s">
        <v>4037</v>
      </c>
      <c r="AF198" s="1" t="s">
        <v>2493</v>
      </c>
      <c r="AG198" s="8" t="s">
        <v>3355</v>
      </c>
      <c r="AH198" s="1">
        <v>4</v>
      </c>
      <c r="AI198" s="1" t="s">
        <v>2494</v>
      </c>
      <c r="AJ198" s="8" t="s">
        <v>3346</v>
      </c>
      <c r="AK198" s="1">
        <v>4</v>
      </c>
      <c r="AL198" s="1" t="s">
        <v>2495</v>
      </c>
      <c r="AM198" s="8" t="s">
        <v>3363</v>
      </c>
      <c r="AN198" s="1">
        <v>3</v>
      </c>
      <c r="AO198" s="1" t="s">
        <v>2496</v>
      </c>
      <c r="AP198" s="8" t="s">
        <v>4038</v>
      </c>
      <c r="AQ198" s="1">
        <v>4</v>
      </c>
      <c r="AR198" s="1" t="s">
        <v>60</v>
      </c>
      <c r="AS198" s="1" t="s">
        <v>2497</v>
      </c>
      <c r="AT198" s="8" t="s">
        <v>3429</v>
      </c>
      <c r="AU198" s="1" t="s">
        <v>62</v>
      </c>
      <c r="AV198" s="1" t="s">
        <v>63</v>
      </c>
      <c r="AW198" s="1" t="s">
        <v>280</v>
      </c>
      <c r="AZ198" s="1" t="s">
        <v>65</v>
      </c>
    </row>
    <row r="199" spans="1:52" ht="409.6" x14ac:dyDescent="0.25">
      <c r="A199" s="1">
        <v>44066.091334733792</v>
      </c>
      <c r="B199" s="1" t="s">
        <v>38</v>
      </c>
      <c r="C199" s="1" t="s">
        <v>209</v>
      </c>
      <c r="D199" s="1">
        <v>3</v>
      </c>
      <c r="E199" s="1" t="s">
        <v>2498</v>
      </c>
      <c r="F199" s="8" t="s">
        <v>3667</v>
      </c>
      <c r="G199" s="1" t="s">
        <v>41</v>
      </c>
      <c r="H199" s="1" t="s">
        <v>2499</v>
      </c>
      <c r="I199" s="8" t="s">
        <v>3771</v>
      </c>
      <c r="M199" s="1" t="s">
        <v>43</v>
      </c>
      <c r="N199" s="1" t="s">
        <v>2500</v>
      </c>
      <c r="O199" s="8" t="s">
        <v>4199</v>
      </c>
      <c r="P199" s="1" t="s">
        <v>87</v>
      </c>
      <c r="Q199" s="1" t="s">
        <v>2501</v>
      </c>
      <c r="R199" s="8" t="s">
        <v>4039</v>
      </c>
      <c r="S199" s="1" t="s">
        <v>89</v>
      </c>
      <c r="T199" s="1" t="s">
        <v>48</v>
      </c>
      <c r="U199" s="1" t="s">
        <v>49</v>
      </c>
      <c r="V199" s="1">
        <v>4</v>
      </c>
      <c r="W199" s="1" t="s">
        <v>2502</v>
      </c>
      <c r="X199" s="8"/>
      <c r="Y199" s="1" t="s">
        <v>151</v>
      </c>
      <c r="Z199" s="1" t="s">
        <v>73</v>
      </c>
      <c r="AA199" s="1" t="s">
        <v>53</v>
      </c>
      <c r="AB199" s="1" t="s">
        <v>2503</v>
      </c>
      <c r="AC199" s="8" t="s">
        <v>4040</v>
      </c>
      <c r="AD199" s="1" t="s">
        <v>2504</v>
      </c>
      <c r="AE199" s="8" t="s">
        <v>4041</v>
      </c>
      <c r="AF199" s="13" t="s">
        <v>2505</v>
      </c>
      <c r="AG199" s="8" t="s">
        <v>4042</v>
      </c>
      <c r="AH199" s="1">
        <v>2</v>
      </c>
      <c r="AI199" s="1" t="s">
        <v>2506</v>
      </c>
      <c r="AJ199" s="8" t="s">
        <v>4043</v>
      </c>
      <c r="AK199" s="1">
        <v>4</v>
      </c>
      <c r="AL199" s="1" t="s">
        <v>2507</v>
      </c>
      <c r="AM199" s="8" t="s">
        <v>4044</v>
      </c>
      <c r="AN199" s="1">
        <v>4</v>
      </c>
      <c r="AO199" s="1" t="s">
        <v>2508</v>
      </c>
      <c r="AP199" s="8" t="s">
        <v>4045</v>
      </c>
      <c r="AQ199" s="1">
        <v>4</v>
      </c>
      <c r="AR199" s="1" t="s">
        <v>80</v>
      </c>
      <c r="AS199" s="1" t="s">
        <v>2509</v>
      </c>
      <c r="AT199" s="8" t="s">
        <v>4200</v>
      </c>
      <c r="AU199" s="1" t="s">
        <v>684</v>
      </c>
      <c r="AV199" s="1" t="s">
        <v>82</v>
      </c>
      <c r="AW199" s="1" t="s">
        <v>64</v>
      </c>
      <c r="AZ199" s="1" t="s">
        <v>65</v>
      </c>
    </row>
    <row r="200" spans="1:52" ht="158.4" x14ac:dyDescent="0.25">
      <c r="A200" s="1">
        <v>44066.094653842592</v>
      </c>
      <c r="B200" s="1" t="s">
        <v>38</v>
      </c>
      <c r="C200" s="1" t="s">
        <v>39</v>
      </c>
      <c r="D200" s="1">
        <v>1</v>
      </c>
      <c r="E200" s="1" t="s">
        <v>2510</v>
      </c>
      <c r="F200" s="8" t="s">
        <v>4027</v>
      </c>
      <c r="G200" s="1" t="s">
        <v>41</v>
      </c>
      <c r="H200" s="1" t="s">
        <v>2511</v>
      </c>
      <c r="I200" s="8" t="s">
        <v>4201</v>
      </c>
      <c r="M200" s="1" t="s">
        <v>43</v>
      </c>
      <c r="N200" s="1" t="s">
        <v>2512</v>
      </c>
      <c r="O200" s="8" t="s">
        <v>3735</v>
      </c>
      <c r="P200" s="1" t="s">
        <v>87</v>
      </c>
      <c r="Q200" s="1" t="s">
        <v>2513</v>
      </c>
      <c r="R200" s="8" t="s">
        <v>3259</v>
      </c>
      <c r="S200" s="1" t="s">
        <v>89</v>
      </c>
      <c r="T200" s="1" t="s">
        <v>48</v>
      </c>
      <c r="U200" s="1" t="s">
        <v>49</v>
      </c>
      <c r="V200" s="1">
        <v>3</v>
      </c>
      <c r="W200" s="1" t="s">
        <v>2514</v>
      </c>
      <c r="X200" s="8"/>
      <c r="Y200" s="1" t="s">
        <v>90</v>
      </c>
      <c r="Z200" s="1" t="s">
        <v>52</v>
      </c>
      <c r="AA200" s="1" t="s">
        <v>53</v>
      </c>
      <c r="AB200" s="1" t="s">
        <v>2515</v>
      </c>
      <c r="AC200" s="8" t="s">
        <v>4046</v>
      </c>
      <c r="AD200" s="1" t="s">
        <v>2516</v>
      </c>
      <c r="AE200" s="8" t="s">
        <v>6064</v>
      </c>
      <c r="AF200" s="1" t="s">
        <v>2517</v>
      </c>
      <c r="AG200" s="8" t="s">
        <v>4047</v>
      </c>
      <c r="AH200" s="1">
        <v>3</v>
      </c>
      <c r="AI200" s="1" t="s">
        <v>2518</v>
      </c>
      <c r="AJ200" s="8" t="s">
        <v>4048</v>
      </c>
      <c r="AK200" s="1">
        <v>4</v>
      </c>
      <c r="AL200" s="1" t="s">
        <v>2519</v>
      </c>
      <c r="AM200" s="8" t="s">
        <v>3429</v>
      </c>
      <c r="AN200" s="1">
        <v>4</v>
      </c>
      <c r="AO200" s="1" t="s">
        <v>2520</v>
      </c>
      <c r="AP200" s="8" t="s">
        <v>4049</v>
      </c>
      <c r="AQ200" s="1">
        <v>5</v>
      </c>
      <c r="AR200" s="1" t="s">
        <v>140</v>
      </c>
      <c r="AS200" s="1" t="s">
        <v>2521</v>
      </c>
      <c r="AT200" s="8" t="s">
        <v>3912</v>
      </c>
      <c r="AU200" s="1" t="s">
        <v>112</v>
      </c>
      <c r="AV200" s="1" t="s">
        <v>343</v>
      </c>
      <c r="AW200" s="1" t="s">
        <v>2522</v>
      </c>
      <c r="AX200" s="13" t="s">
        <v>2523</v>
      </c>
      <c r="AY200" s="8" t="s">
        <v>4050</v>
      </c>
      <c r="AZ200" s="1" t="s">
        <v>65</v>
      </c>
    </row>
    <row r="201" spans="1:52" ht="92.4" x14ac:dyDescent="0.25">
      <c r="A201" s="1">
        <v>44066.128250069443</v>
      </c>
      <c r="B201" s="1" t="s">
        <v>38</v>
      </c>
      <c r="C201" s="1" t="s">
        <v>39</v>
      </c>
      <c r="D201" s="1">
        <v>1</v>
      </c>
      <c r="E201" s="1" t="s">
        <v>2524</v>
      </c>
      <c r="F201" s="8" t="s">
        <v>3425</v>
      </c>
      <c r="G201" s="1" t="s">
        <v>41</v>
      </c>
      <c r="H201" s="1" t="s">
        <v>2525</v>
      </c>
      <c r="I201" s="8" t="s">
        <v>3259</v>
      </c>
      <c r="M201" s="1" t="s">
        <v>43</v>
      </c>
      <c r="N201" s="1" t="s">
        <v>2526</v>
      </c>
      <c r="O201" s="8" t="s">
        <v>3265</v>
      </c>
      <c r="P201" s="1" t="s">
        <v>45</v>
      </c>
      <c r="Q201" s="1" t="s">
        <v>2527</v>
      </c>
      <c r="R201" s="8" t="s">
        <v>3869</v>
      </c>
      <c r="S201" s="1" t="s">
        <v>47</v>
      </c>
      <c r="T201" s="1" t="s">
        <v>48</v>
      </c>
      <c r="U201" s="1" t="s">
        <v>49</v>
      </c>
      <c r="V201" s="1">
        <v>2</v>
      </c>
      <c r="W201" s="1" t="s">
        <v>123</v>
      </c>
      <c r="X201" s="8"/>
      <c r="Y201" s="1" t="s">
        <v>135</v>
      </c>
      <c r="Z201" s="1" t="s">
        <v>73</v>
      </c>
      <c r="AA201" s="1" t="s">
        <v>53</v>
      </c>
      <c r="AB201" s="1" t="s">
        <v>2528</v>
      </c>
      <c r="AC201" s="8" t="s">
        <v>4203</v>
      </c>
      <c r="AD201" s="1" t="s">
        <v>2529</v>
      </c>
      <c r="AE201" s="8" t="s">
        <v>3265</v>
      </c>
      <c r="AF201" s="1" t="s">
        <v>2530</v>
      </c>
      <c r="AG201" s="8" t="s">
        <v>4202</v>
      </c>
      <c r="AH201" s="1">
        <v>4</v>
      </c>
      <c r="AI201" s="1" t="s">
        <v>2531</v>
      </c>
      <c r="AJ201" s="8" t="s">
        <v>4202</v>
      </c>
      <c r="AK201" s="1">
        <v>4</v>
      </c>
      <c r="AL201" s="1" t="s">
        <v>2532</v>
      </c>
      <c r="AM201" s="8" t="s">
        <v>3423</v>
      </c>
      <c r="AN201" s="1">
        <v>4</v>
      </c>
      <c r="AO201" s="1" t="s">
        <v>2533</v>
      </c>
      <c r="AP201" s="8" t="s">
        <v>4051</v>
      </c>
      <c r="AQ201" s="1">
        <v>4</v>
      </c>
      <c r="AR201" s="1" t="s">
        <v>140</v>
      </c>
      <c r="AS201" s="1" t="s">
        <v>2534</v>
      </c>
      <c r="AT201" s="8" t="s">
        <v>2745</v>
      </c>
      <c r="AU201" s="1" t="s">
        <v>406</v>
      </c>
      <c r="AV201" s="1" t="s">
        <v>207</v>
      </c>
      <c r="AW201" s="1" t="s">
        <v>64</v>
      </c>
      <c r="AZ201" s="1" t="s">
        <v>65</v>
      </c>
    </row>
    <row r="202" spans="1:52" ht="211.2" x14ac:dyDescent="0.25">
      <c r="A202" s="1">
        <v>44066.153729432874</v>
      </c>
      <c r="B202" s="1" t="s">
        <v>38</v>
      </c>
      <c r="C202" s="1" t="s">
        <v>89</v>
      </c>
      <c r="D202" s="1">
        <v>3</v>
      </c>
      <c r="E202" s="13" t="s">
        <v>2535</v>
      </c>
      <c r="F202" s="8" t="s">
        <v>4052</v>
      </c>
      <c r="G202" s="1" t="s">
        <v>41</v>
      </c>
      <c r="H202" s="1" t="s">
        <v>2536</v>
      </c>
      <c r="I202" s="8" t="s">
        <v>3302</v>
      </c>
      <c r="M202" s="1" t="s">
        <v>43</v>
      </c>
      <c r="N202" s="1" t="s">
        <v>2537</v>
      </c>
      <c r="O202" s="8" t="s">
        <v>3244</v>
      </c>
      <c r="P202" s="1" t="s">
        <v>87</v>
      </c>
      <c r="Q202" s="1" t="s">
        <v>2538</v>
      </c>
      <c r="R202" s="8" t="s">
        <v>3522</v>
      </c>
      <c r="S202" s="1" t="s">
        <v>89</v>
      </c>
      <c r="T202" s="1" t="s">
        <v>49</v>
      </c>
      <c r="U202" s="1" t="s">
        <v>70</v>
      </c>
      <c r="V202" s="1">
        <v>3</v>
      </c>
      <c r="W202" s="1" t="s">
        <v>256</v>
      </c>
      <c r="X202" s="8"/>
      <c r="Y202" s="1" t="s">
        <v>72</v>
      </c>
      <c r="Z202" s="1" t="s">
        <v>52</v>
      </c>
      <c r="AA202" s="1" t="s">
        <v>53</v>
      </c>
      <c r="AB202" s="1" t="s">
        <v>2539</v>
      </c>
      <c r="AC202" s="8" t="s">
        <v>3824</v>
      </c>
      <c r="AD202" s="1" t="s">
        <v>2540</v>
      </c>
      <c r="AE202" s="8" t="s">
        <v>3425</v>
      </c>
      <c r="AF202" s="1" t="s">
        <v>2541</v>
      </c>
      <c r="AG202" s="8" t="s">
        <v>4053</v>
      </c>
      <c r="AH202" s="1">
        <v>3</v>
      </c>
      <c r="AI202" s="1" t="s">
        <v>2542</v>
      </c>
      <c r="AJ202" s="8" t="s">
        <v>4054</v>
      </c>
      <c r="AK202" s="1">
        <v>4</v>
      </c>
      <c r="AL202" s="1" t="s">
        <v>2543</v>
      </c>
      <c r="AM202" s="8" t="s">
        <v>3906</v>
      </c>
      <c r="AN202" s="1">
        <v>4</v>
      </c>
      <c r="AO202" s="1" t="s">
        <v>2544</v>
      </c>
      <c r="AP202" s="8" t="s">
        <v>3982</v>
      </c>
      <c r="AQ202" s="1">
        <v>4</v>
      </c>
      <c r="AR202" s="1" t="s">
        <v>80</v>
      </c>
      <c r="AS202" s="1" t="s">
        <v>2545</v>
      </c>
      <c r="AT202" s="8" t="s">
        <v>3903</v>
      </c>
      <c r="AU202" s="1" t="s">
        <v>62</v>
      </c>
      <c r="AV202" s="1" t="s">
        <v>82</v>
      </c>
      <c r="AW202" s="1" t="s">
        <v>64</v>
      </c>
      <c r="AX202" s="13" t="s">
        <v>2546</v>
      </c>
      <c r="AY202" s="8" t="s">
        <v>4055</v>
      </c>
      <c r="AZ202" s="1" t="s">
        <v>65</v>
      </c>
    </row>
    <row r="203" spans="1:52" ht="211.2" x14ac:dyDescent="0.25">
      <c r="A203" s="1">
        <v>44066.15378390046</v>
      </c>
      <c r="B203" s="1" t="s">
        <v>38</v>
      </c>
      <c r="C203" s="1" t="s">
        <v>39</v>
      </c>
      <c r="D203" s="1">
        <v>4</v>
      </c>
      <c r="E203" s="1" t="s">
        <v>2547</v>
      </c>
      <c r="F203" s="8" t="s">
        <v>3449</v>
      </c>
      <c r="G203" s="1" t="s">
        <v>41</v>
      </c>
      <c r="H203" s="1" t="s">
        <v>2548</v>
      </c>
      <c r="I203" s="8" t="s">
        <v>4204</v>
      </c>
      <c r="M203" s="1" t="s">
        <v>101</v>
      </c>
      <c r="N203" s="1" t="s">
        <v>2549</v>
      </c>
      <c r="O203" s="8" t="s">
        <v>4056</v>
      </c>
      <c r="P203" s="1" t="s">
        <v>45</v>
      </c>
      <c r="Q203" s="1" t="s">
        <v>2550</v>
      </c>
      <c r="R203" s="8" t="s">
        <v>4205</v>
      </c>
      <c r="S203" s="1" t="s">
        <v>143</v>
      </c>
      <c r="T203" s="1" t="s">
        <v>48</v>
      </c>
      <c r="U203" s="1" t="s">
        <v>48</v>
      </c>
      <c r="V203" s="1">
        <v>3</v>
      </c>
      <c r="W203" s="1" t="s">
        <v>2551</v>
      </c>
      <c r="X203" s="8"/>
      <c r="Y203" s="1" t="s">
        <v>72</v>
      </c>
      <c r="Z203" s="1" t="s">
        <v>2552</v>
      </c>
      <c r="AA203" s="1" t="s">
        <v>2553</v>
      </c>
      <c r="AB203" s="1" t="s">
        <v>2554</v>
      </c>
      <c r="AC203" s="8" t="s">
        <v>3627</v>
      </c>
      <c r="AD203" s="1" t="s">
        <v>2555</v>
      </c>
      <c r="AE203" s="8" t="s">
        <v>3265</v>
      </c>
      <c r="AF203" s="1" t="s">
        <v>2556</v>
      </c>
      <c r="AG203" s="8" t="s">
        <v>3635</v>
      </c>
      <c r="AH203" s="1">
        <v>3</v>
      </c>
      <c r="AI203" s="1" t="s">
        <v>2557</v>
      </c>
      <c r="AJ203" s="8" t="s">
        <v>4206</v>
      </c>
      <c r="AK203" s="1">
        <v>5</v>
      </c>
      <c r="AL203" s="1" t="s">
        <v>2558</v>
      </c>
      <c r="AM203" s="8" t="s">
        <v>4207</v>
      </c>
      <c r="AN203" s="1">
        <v>4</v>
      </c>
      <c r="AO203" s="1" t="s">
        <v>2559</v>
      </c>
      <c r="AP203" s="8" t="s">
        <v>3423</v>
      </c>
      <c r="AQ203" s="1">
        <v>4</v>
      </c>
      <c r="AR203" s="1" t="s">
        <v>60</v>
      </c>
      <c r="AS203" s="1" t="s">
        <v>2560</v>
      </c>
      <c r="AT203" s="8" t="s">
        <v>3801</v>
      </c>
      <c r="AU203" s="1" t="s">
        <v>112</v>
      </c>
      <c r="AV203" s="1" t="s">
        <v>2561</v>
      </c>
      <c r="AW203" s="1" t="s">
        <v>2562</v>
      </c>
      <c r="AZ203" s="1" t="s">
        <v>65</v>
      </c>
    </row>
    <row r="204" spans="1:52" ht="198" x14ac:dyDescent="0.25">
      <c r="A204" s="1">
        <v>44066.405948159721</v>
      </c>
      <c r="B204" s="1" t="s">
        <v>38</v>
      </c>
      <c r="C204" s="1" t="s">
        <v>143</v>
      </c>
      <c r="D204" s="1">
        <v>1</v>
      </c>
      <c r="E204" s="1" t="s">
        <v>2563</v>
      </c>
      <c r="F204" s="8" t="s">
        <v>3732</v>
      </c>
      <c r="G204" s="1" t="s">
        <v>117</v>
      </c>
      <c r="H204" s="1" t="s">
        <v>2564</v>
      </c>
      <c r="I204" s="8" t="s">
        <v>3910</v>
      </c>
      <c r="J204" s="1" t="s">
        <v>119</v>
      </c>
      <c r="K204" s="13" t="s">
        <v>2565</v>
      </c>
      <c r="L204" s="8" t="s">
        <v>4208</v>
      </c>
      <c r="M204" s="1" t="s">
        <v>43</v>
      </c>
      <c r="N204" s="1" t="s">
        <v>2566</v>
      </c>
      <c r="O204" s="8" t="s">
        <v>3915</v>
      </c>
      <c r="P204" s="1" t="s">
        <v>45</v>
      </c>
      <c r="Q204" s="1" t="s">
        <v>2567</v>
      </c>
      <c r="R204" s="8" t="s">
        <v>4209</v>
      </c>
      <c r="S204" s="1" t="s">
        <v>47</v>
      </c>
      <c r="T204" s="1" t="s">
        <v>48</v>
      </c>
      <c r="U204" s="1" t="s">
        <v>49</v>
      </c>
      <c r="V204" s="1">
        <v>4</v>
      </c>
      <c r="W204" s="1" t="s">
        <v>123</v>
      </c>
      <c r="X204" s="8"/>
      <c r="Y204" s="1" t="s">
        <v>90</v>
      </c>
      <c r="Z204" s="1" t="s">
        <v>73</v>
      </c>
      <c r="AA204" s="1" t="s">
        <v>53</v>
      </c>
      <c r="AB204" s="1" t="s">
        <v>2568</v>
      </c>
      <c r="AC204" s="8" t="s">
        <v>4210</v>
      </c>
      <c r="AD204" s="1" t="s">
        <v>2569</v>
      </c>
      <c r="AE204" s="8" t="s">
        <v>6055</v>
      </c>
      <c r="AF204" s="1" t="s">
        <v>1055</v>
      </c>
      <c r="AG204" s="8" t="s">
        <v>3374</v>
      </c>
      <c r="AH204" s="1">
        <v>3</v>
      </c>
      <c r="AI204" s="1" t="s">
        <v>2570</v>
      </c>
      <c r="AJ204" s="8" t="s">
        <v>3405</v>
      </c>
      <c r="AK204" s="1">
        <v>4</v>
      </c>
      <c r="AL204" s="1" t="s">
        <v>2571</v>
      </c>
      <c r="AM204" s="8" t="s">
        <v>3906</v>
      </c>
      <c r="AN204" s="1">
        <v>4</v>
      </c>
      <c r="AO204" s="1" t="s">
        <v>2572</v>
      </c>
      <c r="AP204" s="8" t="s">
        <v>3355</v>
      </c>
      <c r="AQ204" s="1">
        <v>4</v>
      </c>
      <c r="AR204" s="1" t="s">
        <v>191</v>
      </c>
      <c r="AS204" s="13" t="s">
        <v>2573</v>
      </c>
      <c r="AT204" s="8" t="s">
        <v>4211</v>
      </c>
      <c r="AU204" s="1" t="s">
        <v>112</v>
      </c>
      <c r="AV204" s="1" t="s">
        <v>63</v>
      </c>
      <c r="AW204" s="1" t="s">
        <v>2574</v>
      </c>
      <c r="AZ204" s="1" t="s">
        <v>65</v>
      </c>
    </row>
    <row r="205" spans="1:52" ht="198" x14ac:dyDescent="0.25">
      <c r="A205" s="1">
        <v>44066.415516018518</v>
      </c>
      <c r="B205" s="1" t="s">
        <v>38</v>
      </c>
      <c r="C205" s="1" t="s">
        <v>209</v>
      </c>
      <c r="D205" s="1">
        <v>5</v>
      </c>
      <c r="E205" s="1" t="s">
        <v>2575</v>
      </c>
      <c r="F205" s="8" t="s">
        <v>3502</v>
      </c>
      <c r="G205" s="1" t="s">
        <v>41</v>
      </c>
      <c r="H205" s="1" t="s">
        <v>2576</v>
      </c>
      <c r="I205" s="8" t="s">
        <v>3325</v>
      </c>
      <c r="M205" s="1" t="s">
        <v>43</v>
      </c>
      <c r="N205" s="1" t="s">
        <v>2577</v>
      </c>
      <c r="O205" s="8" t="s">
        <v>3244</v>
      </c>
      <c r="P205" s="1" t="s">
        <v>87</v>
      </c>
      <c r="Q205" s="1" t="s">
        <v>2578</v>
      </c>
      <c r="R205" s="8" t="s">
        <v>3425</v>
      </c>
      <c r="S205" s="1" t="s">
        <v>89</v>
      </c>
      <c r="T205" s="1" t="s">
        <v>48</v>
      </c>
      <c r="U205" s="1" t="s">
        <v>49</v>
      </c>
      <c r="V205" s="1">
        <v>5</v>
      </c>
      <c r="W205" s="1" t="s">
        <v>734</v>
      </c>
      <c r="X205" s="8"/>
      <c r="Y205" s="1" t="s">
        <v>324</v>
      </c>
      <c r="Z205" s="1" t="s">
        <v>52</v>
      </c>
      <c r="AA205" s="1" t="s">
        <v>53</v>
      </c>
      <c r="AB205" s="1" t="s">
        <v>2579</v>
      </c>
      <c r="AC205" s="8" t="s">
        <v>3259</v>
      </c>
      <c r="AD205" s="1" t="s">
        <v>2580</v>
      </c>
      <c r="AE205" s="8" t="s">
        <v>3265</v>
      </c>
      <c r="AF205" s="1" t="s">
        <v>2581</v>
      </c>
      <c r="AG205" s="8" t="s">
        <v>3635</v>
      </c>
      <c r="AH205" s="1">
        <v>2</v>
      </c>
      <c r="AI205" s="1" t="s">
        <v>2582</v>
      </c>
      <c r="AJ205" s="8" t="s">
        <v>3355</v>
      </c>
      <c r="AK205" s="1">
        <v>3</v>
      </c>
      <c r="AL205" s="1" t="s">
        <v>2583</v>
      </c>
      <c r="AM205" s="8" t="s">
        <v>3701</v>
      </c>
      <c r="AN205" s="1">
        <v>3</v>
      </c>
      <c r="AO205" s="1" t="s">
        <v>2584</v>
      </c>
      <c r="AP205" s="8" t="s">
        <v>3302</v>
      </c>
      <c r="AQ205" s="1">
        <v>3</v>
      </c>
      <c r="AR205" s="1" t="s">
        <v>60</v>
      </c>
      <c r="AS205" s="13" t="s">
        <v>2585</v>
      </c>
      <c r="AT205" s="8" t="s">
        <v>4212</v>
      </c>
      <c r="AU205" s="1" t="s">
        <v>62</v>
      </c>
      <c r="AV205" s="1" t="s">
        <v>1704</v>
      </c>
      <c r="AW205" s="1" t="s">
        <v>64</v>
      </c>
      <c r="AX205" s="1" t="s">
        <v>2586</v>
      </c>
      <c r="AY205" s="8" t="s">
        <v>3273</v>
      </c>
      <c r="AZ205" s="1" t="s">
        <v>65</v>
      </c>
    </row>
    <row r="206" spans="1:52" ht="250.8" x14ac:dyDescent="0.25">
      <c r="A206" s="1">
        <v>44066.437462754635</v>
      </c>
      <c r="B206" s="1" t="s">
        <v>38</v>
      </c>
      <c r="C206" s="1" t="s">
        <v>143</v>
      </c>
      <c r="D206" s="1">
        <v>2</v>
      </c>
      <c r="E206" s="1" t="s">
        <v>2587</v>
      </c>
      <c r="F206" s="8" t="s">
        <v>3472</v>
      </c>
      <c r="G206" s="1" t="s">
        <v>41</v>
      </c>
      <c r="H206" s="1" t="s">
        <v>2588</v>
      </c>
      <c r="I206" s="8" t="s">
        <v>3302</v>
      </c>
      <c r="M206" s="1" t="s">
        <v>43</v>
      </c>
      <c r="N206" s="1" t="s">
        <v>2589</v>
      </c>
      <c r="O206" s="8" t="s">
        <v>3481</v>
      </c>
      <c r="P206" s="1" t="s">
        <v>45</v>
      </c>
      <c r="Q206" s="1" t="s">
        <v>2590</v>
      </c>
      <c r="R206" s="8" t="s">
        <v>3425</v>
      </c>
      <c r="S206" s="1" t="s">
        <v>47</v>
      </c>
      <c r="T206" s="1" t="s">
        <v>48</v>
      </c>
      <c r="U206" s="1" t="s">
        <v>48</v>
      </c>
      <c r="V206" s="1">
        <v>2</v>
      </c>
      <c r="W206" s="1" t="s">
        <v>298</v>
      </c>
      <c r="X206" s="8"/>
      <c r="Y206" s="1" t="s">
        <v>151</v>
      </c>
      <c r="Z206" s="1" t="s">
        <v>52</v>
      </c>
      <c r="AA206" s="1" t="s">
        <v>53</v>
      </c>
      <c r="AB206" s="1" t="s">
        <v>2591</v>
      </c>
      <c r="AC206" s="8" t="s">
        <v>3244</v>
      </c>
      <c r="AD206" s="1" t="s">
        <v>2592</v>
      </c>
      <c r="AE206" s="8" t="s">
        <v>3425</v>
      </c>
      <c r="AF206" s="1" t="s">
        <v>2593</v>
      </c>
      <c r="AG206" s="8" t="s">
        <v>4213</v>
      </c>
      <c r="AH206" s="1">
        <v>3</v>
      </c>
      <c r="AI206" s="1" t="s">
        <v>2594</v>
      </c>
      <c r="AJ206" s="8" t="s">
        <v>4214</v>
      </c>
      <c r="AK206" s="1">
        <v>4</v>
      </c>
      <c r="AL206" s="1" t="s">
        <v>2197</v>
      </c>
      <c r="AM206" s="8" t="s">
        <v>3407</v>
      </c>
      <c r="AN206" s="1">
        <v>4</v>
      </c>
      <c r="AO206" s="1" t="s">
        <v>2595</v>
      </c>
      <c r="AP206" s="8" t="s">
        <v>3571</v>
      </c>
      <c r="AQ206" s="1">
        <v>4</v>
      </c>
      <c r="AR206" s="1" t="s">
        <v>60</v>
      </c>
      <c r="AS206" s="1" t="s">
        <v>2596</v>
      </c>
      <c r="AT206" s="8" t="s">
        <v>4215</v>
      </c>
      <c r="AU206" s="1" t="s">
        <v>112</v>
      </c>
      <c r="AV206" s="1" t="s">
        <v>63</v>
      </c>
      <c r="AW206" s="1" t="s">
        <v>64</v>
      </c>
      <c r="AZ206" s="1" t="s">
        <v>65</v>
      </c>
    </row>
    <row r="207" spans="1:52" ht="79.2" x14ac:dyDescent="0.25">
      <c r="A207" s="1">
        <v>44066.495552025459</v>
      </c>
      <c r="B207" s="1" t="s">
        <v>38</v>
      </c>
      <c r="C207" s="1" t="s">
        <v>89</v>
      </c>
      <c r="D207" s="1">
        <v>4</v>
      </c>
      <c r="E207" s="1" t="s">
        <v>2597</v>
      </c>
      <c r="F207" s="8" t="s">
        <v>3472</v>
      </c>
      <c r="G207" s="1" t="s">
        <v>41</v>
      </c>
      <c r="H207" s="1" t="s">
        <v>2598</v>
      </c>
      <c r="I207" s="8" t="s">
        <v>3425</v>
      </c>
      <c r="M207" s="1" t="s">
        <v>43</v>
      </c>
      <c r="N207" s="1" t="s">
        <v>2599</v>
      </c>
      <c r="O207" s="8" t="s">
        <v>3244</v>
      </c>
      <c r="P207" s="1" t="s">
        <v>87</v>
      </c>
      <c r="Q207" s="1" t="s">
        <v>2600</v>
      </c>
      <c r="R207" s="8" t="s">
        <v>3244</v>
      </c>
      <c r="S207" s="1" t="s">
        <v>89</v>
      </c>
      <c r="T207" s="1" t="s">
        <v>49</v>
      </c>
      <c r="U207" s="1" t="s">
        <v>70</v>
      </c>
      <c r="V207" s="1">
        <v>5</v>
      </c>
      <c r="W207" s="1" t="s">
        <v>71</v>
      </c>
      <c r="X207" s="8"/>
      <c r="Y207" s="1" t="s">
        <v>51</v>
      </c>
      <c r="Z207" s="1" t="s">
        <v>73</v>
      </c>
      <c r="AA207" s="1" t="s">
        <v>53</v>
      </c>
      <c r="AB207" s="1" t="s">
        <v>2601</v>
      </c>
      <c r="AC207" s="8" t="s">
        <v>3244</v>
      </c>
      <c r="AD207" s="1" t="s">
        <v>2602</v>
      </c>
      <c r="AE207" s="8" t="s">
        <v>3265</v>
      </c>
      <c r="AF207" s="1" t="s">
        <v>2603</v>
      </c>
      <c r="AG207" s="8" t="s">
        <v>4216</v>
      </c>
      <c r="AH207" s="1">
        <v>3</v>
      </c>
      <c r="AI207" s="1" t="s">
        <v>2604</v>
      </c>
      <c r="AJ207" s="8" t="s">
        <v>3470</v>
      </c>
      <c r="AK207" s="1">
        <v>5</v>
      </c>
      <c r="AL207" s="1" t="s">
        <v>2605</v>
      </c>
      <c r="AM207" s="8" t="s">
        <v>3423</v>
      </c>
      <c r="AN207" s="1">
        <v>5</v>
      </c>
      <c r="AO207" s="1" t="s">
        <v>2606</v>
      </c>
      <c r="AP207" s="8" t="s">
        <v>3423</v>
      </c>
      <c r="AQ207" s="1">
        <v>5</v>
      </c>
      <c r="AR207" s="1" t="s">
        <v>60</v>
      </c>
      <c r="AS207" s="1" t="s">
        <v>2607</v>
      </c>
      <c r="AT207" s="8" t="s">
        <v>4217</v>
      </c>
      <c r="AU207" s="1" t="s">
        <v>62</v>
      </c>
      <c r="AV207" s="1" t="s">
        <v>82</v>
      </c>
      <c r="AW207" s="1" t="s">
        <v>64</v>
      </c>
      <c r="AZ207" s="1" t="s">
        <v>65</v>
      </c>
    </row>
    <row r="208" spans="1:52" ht="211.2" x14ac:dyDescent="0.25">
      <c r="A208" s="1">
        <v>44066.709273865737</v>
      </c>
      <c r="B208" s="1" t="s">
        <v>38</v>
      </c>
      <c r="C208" s="1" t="s">
        <v>39</v>
      </c>
      <c r="D208" s="1">
        <v>1</v>
      </c>
      <c r="E208" s="1" t="s">
        <v>2608</v>
      </c>
      <c r="F208" s="8" t="s">
        <v>3472</v>
      </c>
      <c r="G208" s="1" t="s">
        <v>41</v>
      </c>
      <c r="H208" s="1" t="s">
        <v>1307</v>
      </c>
      <c r="I208" s="8" t="s">
        <v>3265</v>
      </c>
      <c r="M208" s="1" t="s">
        <v>43</v>
      </c>
      <c r="N208" s="1" t="s">
        <v>2609</v>
      </c>
      <c r="O208" s="8" t="s">
        <v>3244</v>
      </c>
      <c r="P208" s="1" t="s">
        <v>87</v>
      </c>
      <c r="Q208" s="1" t="s">
        <v>2610</v>
      </c>
      <c r="R208" s="8" t="s">
        <v>3259</v>
      </c>
      <c r="S208" s="1" t="s">
        <v>89</v>
      </c>
      <c r="T208" s="1" t="s">
        <v>48</v>
      </c>
      <c r="U208" s="1" t="s">
        <v>49</v>
      </c>
      <c r="V208" s="1">
        <v>3</v>
      </c>
      <c r="W208" s="1" t="s">
        <v>256</v>
      </c>
      <c r="X208" s="8"/>
      <c r="Y208" s="1" t="s">
        <v>51</v>
      </c>
      <c r="Z208" s="1" t="s">
        <v>73</v>
      </c>
      <c r="AA208" s="1" t="s">
        <v>53</v>
      </c>
      <c r="AB208" s="1" t="s">
        <v>2611</v>
      </c>
      <c r="AC208" s="8" t="s">
        <v>4012</v>
      </c>
      <c r="AD208" s="1" t="s">
        <v>2612</v>
      </c>
      <c r="AE208" s="8" t="s">
        <v>6065</v>
      </c>
      <c r="AF208" s="1" t="s">
        <v>2613</v>
      </c>
      <c r="AG208" s="8" t="s">
        <v>3444</v>
      </c>
      <c r="AH208" s="1">
        <v>3</v>
      </c>
      <c r="AI208" s="1" t="s">
        <v>2614</v>
      </c>
      <c r="AJ208" s="8" t="s">
        <v>3355</v>
      </c>
      <c r="AK208" s="1">
        <v>4</v>
      </c>
      <c r="AL208" s="1" t="s">
        <v>2615</v>
      </c>
      <c r="AM208" s="8" t="s">
        <v>3562</v>
      </c>
      <c r="AN208" s="1">
        <v>4</v>
      </c>
      <c r="AO208" s="1" t="s">
        <v>2616</v>
      </c>
      <c r="AP208" s="8" t="s">
        <v>3982</v>
      </c>
      <c r="AQ208" s="1">
        <v>4</v>
      </c>
      <c r="AR208" s="1" t="s">
        <v>80</v>
      </c>
      <c r="AS208" s="1" t="s">
        <v>2617</v>
      </c>
      <c r="AT208" s="8" t="s">
        <v>4218</v>
      </c>
      <c r="AU208" s="1" t="s">
        <v>112</v>
      </c>
      <c r="AV208" s="1" t="s">
        <v>207</v>
      </c>
      <c r="AW208" s="1" t="s">
        <v>2618</v>
      </c>
      <c r="AZ208" s="1" t="s">
        <v>65</v>
      </c>
    </row>
    <row r="209" spans="1:52" ht="118.8" x14ac:dyDescent="0.25">
      <c r="A209" s="1">
        <v>44066.790845706018</v>
      </c>
      <c r="B209" s="1" t="s">
        <v>38</v>
      </c>
      <c r="C209" s="1" t="s">
        <v>39</v>
      </c>
      <c r="D209" s="1">
        <v>2</v>
      </c>
      <c r="E209" s="1" t="s">
        <v>2619</v>
      </c>
      <c r="F209" s="8" t="s">
        <v>3547</v>
      </c>
      <c r="G209" s="1" t="s">
        <v>41</v>
      </c>
      <c r="H209" s="1" t="s">
        <v>2620</v>
      </c>
      <c r="I209" s="8" t="s">
        <v>3447</v>
      </c>
      <c r="M209" s="1" t="s">
        <v>43</v>
      </c>
      <c r="N209" s="1" t="s">
        <v>2621</v>
      </c>
      <c r="O209" s="8" t="s">
        <v>3244</v>
      </c>
      <c r="P209" s="1" t="s">
        <v>87</v>
      </c>
      <c r="Q209" s="1" t="s">
        <v>2622</v>
      </c>
      <c r="R209" s="8" t="s">
        <v>4219</v>
      </c>
      <c r="S209" s="1" t="s">
        <v>89</v>
      </c>
      <c r="T209" s="1" t="s">
        <v>48</v>
      </c>
      <c r="U209" s="1" t="s">
        <v>49</v>
      </c>
      <c r="V209" s="1">
        <v>4</v>
      </c>
      <c r="W209" s="1" t="s">
        <v>2623</v>
      </c>
      <c r="X209" s="8"/>
      <c r="Y209" s="1" t="s">
        <v>90</v>
      </c>
      <c r="Z209" s="1" t="s">
        <v>214</v>
      </c>
      <c r="AA209" s="1" t="s">
        <v>152</v>
      </c>
      <c r="AB209" s="1" t="s">
        <v>2624</v>
      </c>
      <c r="AC209" s="8" t="s">
        <v>4220</v>
      </c>
      <c r="AD209" s="1" t="s">
        <v>2625</v>
      </c>
      <c r="AE209" s="8" t="s">
        <v>3265</v>
      </c>
      <c r="AF209" s="1" t="s">
        <v>2626</v>
      </c>
      <c r="AG209" s="8" t="s">
        <v>3355</v>
      </c>
      <c r="AH209" s="1">
        <v>4</v>
      </c>
      <c r="AI209" s="1" t="s">
        <v>2627</v>
      </c>
      <c r="AJ209" s="8" t="s">
        <v>4221</v>
      </c>
      <c r="AK209" s="1">
        <v>4</v>
      </c>
      <c r="AL209" s="1" t="s">
        <v>2628</v>
      </c>
      <c r="AM209" s="8" t="s">
        <v>3423</v>
      </c>
      <c r="AN209" s="1">
        <v>4</v>
      </c>
      <c r="AO209" s="1" t="s">
        <v>2210</v>
      </c>
      <c r="AP209" s="8" t="s">
        <v>3571</v>
      </c>
      <c r="AQ209" s="1">
        <v>5</v>
      </c>
      <c r="AR209" s="1" t="s">
        <v>80</v>
      </c>
      <c r="AS209" s="1" t="s">
        <v>2629</v>
      </c>
      <c r="AT209" s="8" t="s">
        <v>4222</v>
      </c>
      <c r="AU209" s="1" t="s">
        <v>406</v>
      </c>
      <c r="AV209" s="1" t="s">
        <v>160</v>
      </c>
      <c r="AW209" s="1" t="s">
        <v>64</v>
      </c>
      <c r="AX209" s="1" t="s">
        <v>2630</v>
      </c>
      <c r="AY209" s="8"/>
      <c r="AZ209" s="1" t="s">
        <v>65</v>
      </c>
    </row>
    <row r="210" spans="1:52" ht="145.19999999999999" x14ac:dyDescent="0.25">
      <c r="A210" s="1">
        <v>44066.812076921298</v>
      </c>
      <c r="B210" s="1" t="s">
        <v>38</v>
      </c>
      <c r="C210" s="1" t="s">
        <v>209</v>
      </c>
      <c r="D210" s="1">
        <v>2</v>
      </c>
      <c r="E210" s="1" t="s">
        <v>2631</v>
      </c>
      <c r="F210" s="8" t="s">
        <v>4223</v>
      </c>
      <c r="G210" s="1" t="s">
        <v>41</v>
      </c>
      <c r="H210" s="1" t="s">
        <v>2632</v>
      </c>
      <c r="I210" s="8" t="s">
        <v>4224</v>
      </c>
      <c r="M210" s="1" t="s">
        <v>43</v>
      </c>
      <c r="N210" s="1" t="s">
        <v>2633</v>
      </c>
      <c r="O210" s="8" t="s">
        <v>3244</v>
      </c>
      <c r="P210" s="1" t="s">
        <v>87</v>
      </c>
      <c r="Q210" s="1" t="s">
        <v>2634</v>
      </c>
      <c r="R210" s="8" t="s">
        <v>4225</v>
      </c>
      <c r="S210" s="1" t="s">
        <v>89</v>
      </c>
      <c r="T210" s="1" t="s">
        <v>48</v>
      </c>
      <c r="U210" s="1" t="s">
        <v>49</v>
      </c>
      <c r="V210" s="1">
        <v>3</v>
      </c>
      <c r="W210" s="1" t="s">
        <v>243</v>
      </c>
      <c r="X210" s="8"/>
      <c r="Y210" s="1" t="s">
        <v>90</v>
      </c>
      <c r="Z210" s="1" t="s">
        <v>52</v>
      </c>
      <c r="AA210" s="1" t="s">
        <v>53</v>
      </c>
      <c r="AB210" s="1" t="s">
        <v>2635</v>
      </c>
      <c r="AC210" s="8" t="s">
        <v>3244</v>
      </c>
      <c r="AD210" s="1" t="s">
        <v>2636</v>
      </c>
      <c r="AE210" s="8" t="s">
        <v>3265</v>
      </c>
      <c r="AF210" s="1" t="s">
        <v>2637</v>
      </c>
      <c r="AG210" s="8" t="s">
        <v>4226</v>
      </c>
      <c r="AH210" s="1">
        <v>3</v>
      </c>
      <c r="AI210" s="1" t="s">
        <v>2638</v>
      </c>
      <c r="AJ210" s="8" t="s">
        <v>4227</v>
      </c>
      <c r="AK210" s="1">
        <v>4</v>
      </c>
      <c r="AL210" s="1" t="s">
        <v>2639</v>
      </c>
      <c r="AM210" s="8" t="s">
        <v>3612</v>
      </c>
      <c r="AN210" s="1">
        <v>4</v>
      </c>
      <c r="AO210" s="1" t="s">
        <v>2640</v>
      </c>
      <c r="AP210" s="8" t="s">
        <v>3355</v>
      </c>
      <c r="AQ210" s="1">
        <v>4</v>
      </c>
      <c r="AR210" s="1" t="s">
        <v>80</v>
      </c>
      <c r="AS210" s="1" t="s">
        <v>2641</v>
      </c>
      <c r="AT210" s="8" t="s">
        <v>3239</v>
      </c>
      <c r="AU210" s="1" t="s">
        <v>112</v>
      </c>
      <c r="AV210" s="1" t="s">
        <v>160</v>
      </c>
      <c r="AW210" s="1" t="s">
        <v>64</v>
      </c>
      <c r="AZ210" s="1" t="s">
        <v>65</v>
      </c>
    </row>
    <row r="211" spans="1:52" ht="92.4" x14ac:dyDescent="0.25">
      <c r="A211" s="1">
        <v>44067.083874606484</v>
      </c>
      <c r="B211" s="1" t="s">
        <v>38</v>
      </c>
      <c r="C211" s="1" t="s">
        <v>39</v>
      </c>
      <c r="D211" s="1">
        <v>4</v>
      </c>
      <c r="E211" s="1" t="s">
        <v>2642</v>
      </c>
      <c r="F211" s="8" t="s">
        <v>3502</v>
      </c>
      <c r="G211" s="1" t="s">
        <v>117</v>
      </c>
      <c r="H211" s="1" t="s">
        <v>2643</v>
      </c>
      <c r="I211" s="8" t="s">
        <v>4102</v>
      </c>
      <c r="J211" s="1" t="s">
        <v>146</v>
      </c>
      <c r="K211" s="1" t="s">
        <v>2644</v>
      </c>
      <c r="L211" s="8" t="s">
        <v>4228</v>
      </c>
      <c r="M211" s="1" t="s">
        <v>43</v>
      </c>
      <c r="N211" s="1" t="s">
        <v>2645</v>
      </c>
      <c r="O211" s="8" t="s">
        <v>3244</v>
      </c>
      <c r="P211" s="1" t="s">
        <v>45</v>
      </c>
      <c r="Q211" s="1" t="s">
        <v>2646</v>
      </c>
      <c r="R211" s="8" t="s">
        <v>3515</v>
      </c>
      <c r="S211" s="1" t="s">
        <v>47</v>
      </c>
      <c r="T211" s="1" t="s">
        <v>48</v>
      </c>
      <c r="U211" s="1" t="s">
        <v>49</v>
      </c>
      <c r="V211" s="1">
        <v>4</v>
      </c>
      <c r="W211" s="1" t="s">
        <v>71</v>
      </c>
      <c r="X211" s="8"/>
      <c r="Y211" s="1" t="s">
        <v>72</v>
      </c>
      <c r="Z211" s="1" t="s">
        <v>52</v>
      </c>
      <c r="AA211" s="1" t="s">
        <v>53</v>
      </c>
      <c r="AB211" s="1" t="s">
        <v>2647</v>
      </c>
      <c r="AC211" s="8" t="s">
        <v>4229</v>
      </c>
      <c r="AD211" s="1" t="s">
        <v>2648</v>
      </c>
      <c r="AE211" s="8" t="s">
        <v>3425</v>
      </c>
      <c r="AF211" s="1" t="s">
        <v>2649</v>
      </c>
      <c r="AG211" s="8" t="s">
        <v>4230</v>
      </c>
      <c r="AH211" s="1">
        <v>3</v>
      </c>
      <c r="AI211" s="1" t="s">
        <v>2650</v>
      </c>
      <c r="AJ211" s="8" t="s">
        <v>3355</v>
      </c>
      <c r="AK211" s="1">
        <v>4</v>
      </c>
      <c r="AL211" s="1" t="s">
        <v>2651</v>
      </c>
      <c r="AM211" s="8" t="s">
        <v>3423</v>
      </c>
      <c r="AN211" s="1">
        <v>4</v>
      </c>
      <c r="AO211" s="1" t="s">
        <v>2652</v>
      </c>
      <c r="AP211" s="8" t="s">
        <v>4231</v>
      </c>
      <c r="AQ211" s="1">
        <v>5</v>
      </c>
      <c r="AR211" s="1" t="s">
        <v>80</v>
      </c>
      <c r="AS211" s="1" t="s">
        <v>2653</v>
      </c>
      <c r="AT211" s="8" t="s">
        <v>4232</v>
      </c>
      <c r="AU211" s="1" t="s">
        <v>62</v>
      </c>
      <c r="AV211" s="1" t="s">
        <v>160</v>
      </c>
      <c r="AW211" s="1" t="s">
        <v>64</v>
      </c>
      <c r="AX211" s="1" t="s">
        <v>2654</v>
      </c>
      <c r="AY211" s="8"/>
      <c r="AZ211" s="1" t="s">
        <v>65</v>
      </c>
    </row>
    <row r="212" spans="1:52" ht="171.6" x14ac:dyDescent="0.25">
      <c r="A212" s="1">
        <v>44067.147472291668</v>
      </c>
      <c r="B212" s="1" t="s">
        <v>38</v>
      </c>
      <c r="C212" s="1" t="s">
        <v>209</v>
      </c>
      <c r="D212" s="1">
        <v>4</v>
      </c>
      <c r="E212" s="1" t="s">
        <v>2655</v>
      </c>
      <c r="F212" s="8" t="s">
        <v>3246</v>
      </c>
      <c r="G212" s="1" t="s">
        <v>41</v>
      </c>
      <c r="H212" s="1" t="s">
        <v>2656</v>
      </c>
      <c r="I212" s="8" t="s">
        <v>3259</v>
      </c>
      <c r="M212" s="1" t="s">
        <v>101</v>
      </c>
      <c r="N212" s="1" t="s">
        <v>2657</v>
      </c>
      <c r="O212" s="8" t="s">
        <v>4233</v>
      </c>
      <c r="P212" s="1" t="s">
        <v>45</v>
      </c>
      <c r="Q212" s="1" t="s">
        <v>2658</v>
      </c>
      <c r="R212" s="8" t="s">
        <v>3716</v>
      </c>
      <c r="S212" s="1" t="s">
        <v>39</v>
      </c>
      <c r="T212" s="1" t="s">
        <v>49</v>
      </c>
      <c r="U212" s="1" t="s">
        <v>48</v>
      </c>
      <c r="V212" s="1">
        <v>5</v>
      </c>
      <c r="W212" s="1" t="s">
        <v>2659</v>
      </c>
      <c r="X212" s="8" t="s">
        <v>3463</v>
      </c>
      <c r="Y212" s="1" t="s">
        <v>974</v>
      </c>
      <c r="Z212" s="1" t="s">
        <v>73</v>
      </c>
      <c r="AA212" s="1" t="s">
        <v>53</v>
      </c>
      <c r="AB212" s="1" t="s">
        <v>2660</v>
      </c>
      <c r="AC212" s="8" t="s">
        <v>3329</v>
      </c>
      <c r="AD212" s="1" t="s">
        <v>2661</v>
      </c>
      <c r="AE212" s="8" t="s">
        <v>3265</v>
      </c>
      <c r="AF212" s="1" t="s">
        <v>2662</v>
      </c>
      <c r="AG212" s="8" t="s">
        <v>3549</v>
      </c>
      <c r="AH212" s="1">
        <v>2</v>
      </c>
      <c r="AI212" s="1" t="s">
        <v>2663</v>
      </c>
      <c r="AJ212" s="8" t="s">
        <v>3991</v>
      </c>
      <c r="AK212" s="1">
        <v>5</v>
      </c>
      <c r="AL212" s="1" t="s">
        <v>2664</v>
      </c>
      <c r="AM212" s="8" t="s">
        <v>4234</v>
      </c>
      <c r="AN212" s="1">
        <v>2</v>
      </c>
      <c r="AO212" s="1" t="s">
        <v>1836</v>
      </c>
      <c r="AP212" s="8" t="s">
        <v>3571</v>
      </c>
      <c r="AQ212" s="1">
        <v>4</v>
      </c>
      <c r="AR212" s="1" t="s">
        <v>60</v>
      </c>
      <c r="AS212" s="1" t="s">
        <v>2665</v>
      </c>
      <c r="AT212" s="8" t="s">
        <v>3429</v>
      </c>
      <c r="AU212" s="1" t="s">
        <v>684</v>
      </c>
      <c r="AV212" s="1" t="s">
        <v>160</v>
      </c>
      <c r="AW212" s="1" t="s">
        <v>2666</v>
      </c>
      <c r="AX212" s="13" t="s">
        <v>2667</v>
      </c>
      <c r="AY212" s="8" t="s">
        <v>4235</v>
      </c>
      <c r="AZ212" s="1" t="s">
        <v>65</v>
      </c>
    </row>
    <row r="213" spans="1:52" ht="171.6" x14ac:dyDescent="0.25">
      <c r="A213" s="1">
        <v>44067.344649571758</v>
      </c>
      <c r="B213" s="1" t="s">
        <v>38</v>
      </c>
      <c r="C213" s="1" t="s">
        <v>89</v>
      </c>
      <c r="D213" s="1">
        <v>3</v>
      </c>
      <c r="E213" s="1" t="s">
        <v>2668</v>
      </c>
      <c r="F213" s="8" t="s">
        <v>4236</v>
      </c>
      <c r="G213" s="1" t="s">
        <v>41</v>
      </c>
      <c r="H213" s="1" t="s">
        <v>2669</v>
      </c>
      <c r="I213" s="8" t="s">
        <v>3352</v>
      </c>
      <c r="M213" s="1" t="s">
        <v>43</v>
      </c>
      <c r="N213" s="1" t="s">
        <v>2670</v>
      </c>
      <c r="O213" s="8" t="s">
        <v>3244</v>
      </c>
      <c r="P213" s="1" t="s">
        <v>87</v>
      </c>
      <c r="Q213" s="1" t="s">
        <v>2671</v>
      </c>
      <c r="R213" s="8" t="s">
        <v>3246</v>
      </c>
      <c r="S213" s="1" t="s">
        <v>89</v>
      </c>
      <c r="T213" s="1" t="s">
        <v>49</v>
      </c>
      <c r="U213" s="1" t="s">
        <v>70</v>
      </c>
      <c r="V213" s="1">
        <v>4</v>
      </c>
      <c r="W213" s="1" t="s">
        <v>2672</v>
      </c>
      <c r="X213" s="8"/>
      <c r="Y213" s="1" t="s">
        <v>90</v>
      </c>
      <c r="Z213" s="1" t="s">
        <v>52</v>
      </c>
      <c r="AA213" s="1" t="s">
        <v>53</v>
      </c>
      <c r="AB213" s="1" t="s">
        <v>2673</v>
      </c>
      <c r="AC213" s="8" t="s">
        <v>3239</v>
      </c>
      <c r="AD213" s="1" t="s">
        <v>2674</v>
      </c>
      <c r="AE213" s="8" t="s">
        <v>3265</v>
      </c>
      <c r="AF213" s="1" t="s">
        <v>2675</v>
      </c>
      <c r="AG213" s="8" t="s">
        <v>3612</v>
      </c>
      <c r="AH213" s="1">
        <v>3</v>
      </c>
      <c r="AI213" s="1" t="s">
        <v>126</v>
      </c>
      <c r="AJ213" s="8" t="s">
        <v>3982</v>
      </c>
      <c r="AK213" s="1">
        <v>4</v>
      </c>
      <c r="AL213" s="1" t="s">
        <v>2676</v>
      </c>
      <c r="AM213" s="8" t="s">
        <v>4237</v>
      </c>
      <c r="AN213" s="1">
        <v>4</v>
      </c>
      <c r="AO213" s="1" t="s">
        <v>1629</v>
      </c>
      <c r="AP213" s="8" t="s">
        <v>3346</v>
      </c>
      <c r="AQ213" s="1">
        <v>5</v>
      </c>
      <c r="AR213" s="1" t="s">
        <v>80</v>
      </c>
      <c r="AS213" s="1" t="s">
        <v>2677</v>
      </c>
      <c r="AT213" s="8" t="s">
        <v>4238</v>
      </c>
      <c r="AU213" s="1" t="s">
        <v>112</v>
      </c>
      <c r="AV213" s="1" t="s">
        <v>160</v>
      </c>
      <c r="AW213" s="1" t="s">
        <v>64</v>
      </c>
      <c r="AX213" s="1" t="s">
        <v>2678</v>
      </c>
      <c r="AY213" s="8"/>
      <c r="AZ213" s="1" t="s">
        <v>65</v>
      </c>
    </row>
    <row r="214" spans="1:52" ht="198" x14ac:dyDescent="0.25">
      <c r="A214" s="1">
        <v>44067.463438009261</v>
      </c>
      <c r="B214" s="1" t="s">
        <v>38</v>
      </c>
      <c r="C214" s="1" t="s">
        <v>143</v>
      </c>
      <c r="D214" s="1">
        <v>4</v>
      </c>
      <c r="E214" s="1" t="s">
        <v>2679</v>
      </c>
      <c r="F214" s="8" t="s">
        <v>3472</v>
      </c>
      <c r="G214" s="1" t="s">
        <v>117</v>
      </c>
      <c r="H214" s="1" t="s">
        <v>2680</v>
      </c>
      <c r="I214" s="8" t="s">
        <v>4239</v>
      </c>
      <c r="J214" s="1" t="s">
        <v>146</v>
      </c>
      <c r="K214" s="1" t="s">
        <v>2681</v>
      </c>
      <c r="L214" s="8" t="s">
        <v>3945</v>
      </c>
      <c r="M214" s="1" t="s">
        <v>43</v>
      </c>
      <c r="N214" s="1" t="s">
        <v>2682</v>
      </c>
      <c r="O214" s="8" t="s">
        <v>4240</v>
      </c>
      <c r="P214" s="1" t="s">
        <v>87</v>
      </c>
      <c r="Q214" s="1" t="s">
        <v>2683</v>
      </c>
      <c r="R214" s="8" t="s">
        <v>4241</v>
      </c>
      <c r="S214" s="1" t="s">
        <v>209</v>
      </c>
      <c r="T214" s="1" t="s">
        <v>48</v>
      </c>
      <c r="U214" s="1" t="s">
        <v>49</v>
      </c>
      <c r="V214" s="1">
        <v>3</v>
      </c>
      <c r="W214" s="1" t="s">
        <v>71</v>
      </c>
      <c r="X214" s="8"/>
      <c r="Y214" s="1" t="s">
        <v>2684</v>
      </c>
      <c r="Z214" s="1" t="s">
        <v>2685</v>
      </c>
      <c r="AA214" s="1" t="s">
        <v>53</v>
      </c>
      <c r="AB214" s="1" t="s">
        <v>2686</v>
      </c>
      <c r="AC214" s="8" t="s">
        <v>3425</v>
      </c>
      <c r="AD214" s="1" t="s">
        <v>2687</v>
      </c>
      <c r="AE214" s="8" t="s">
        <v>4242</v>
      </c>
      <c r="AF214" s="1" t="s">
        <v>2688</v>
      </c>
      <c r="AG214" s="8" t="s">
        <v>4243</v>
      </c>
      <c r="AH214" s="1">
        <v>3</v>
      </c>
      <c r="AI214" s="1" t="s">
        <v>2689</v>
      </c>
      <c r="AJ214" s="8" t="s">
        <v>4244</v>
      </c>
      <c r="AK214" s="1">
        <v>4</v>
      </c>
      <c r="AL214" s="1" t="s">
        <v>2690</v>
      </c>
      <c r="AM214" s="8" t="s">
        <v>3562</v>
      </c>
      <c r="AN214" s="1">
        <v>3</v>
      </c>
      <c r="AO214" s="1" t="s">
        <v>2691</v>
      </c>
      <c r="AP214" s="8" t="s">
        <v>3355</v>
      </c>
      <c r="AQ214" s="1">
        <v>3</v>
      </c>
      <c r="AR214" s="1" t="s">
        <v>80</v>
      </c>
      <c r="AS214" s="13" t="s">
        <v>2692</v>
      </c>
      <c r="AT214" s="8" t="s">
        <v>4245</v>
      </c>
      <c r="AU214" s="1" t="s">
        <v>406</v>
      </c>
      <c r="AV214" s="1" t="s">
        <v>63</v>
      </c>
      <c r="AW214" s="1" t="s">
        <v>64</v>
      </c>
      <c r="AX214" s="1" t="s">
        <v>2693</v>
      </c>
      <c r="AY214" s="8"/>
      <c r="AZ214" s="1" t="s">
        <v>65</v>
      </c>
    </row>
    <row r="215" spans="1:52" ht="92.4" x14ac:dyDescent="0.25">
      <c r="A215" s="1">
        <v>44067.512618368055</v>
      </c>
      <c r="B215" s="1" t="s">
        <v>38</v>
      </c>
      <c r="C215" s="1" t="s">
        <v>143</v>
      </c>
      <c r="D215" s="1">
        <v>1</v>
      </c>
      <c r="E215" s="1" t="s">
        <v>2694</v>
      </c>
      <c r="F215" s="8" t="s">
        <v>3334</v>
      </c>
      <c r="G215" s="1" t="s">
        <v>117</v>
      </c>
      <c r="H215" s="1" t="s">
        <v>2695</v>
      </c>
      <c r="I215" s="8" t="s">
        <v>3320</v>
      </c>
      <c r="J215" s="1" t="s">
        <v>146</v>
      </c>
      <c r="K215" s="1" t="s">
        <v>2696</v>
      </c>
      <c r="L215" s="8" t="s">
        <v>4246</v>
      </c>
      <c r="M215" s="1" t="s">
        <v>101</v>
      </c>
      <c r="N215" s="1" t="s">
        <v>2697</v>
      </c>
      <c r="O215" s="8" t="s">
        <v>4247</v>
      </c>
      <c r="P215" s="1" t="s">
        <v>87</v>
      </c>
      <c r="Q215" s="1" t="s">
        <v>2698</v>
      </c>
      <c r="R215" s="8" t="s">
        <v>3425</v>
      </c>
      <c r="S215" s="1" t="s">
        <v>209</v>
      </c>
      <c r="T215" s="1" t="s">
        <v>48</v>
      </c>
      <c r="U215" s="1" t="s">
        <v>49</v>
      </c>
      <c r="V215" s="1">
        <v>2</v>
      </c>
      <c r="W215" s="1" t="s">
        <v>123</v>
      </c>
      <c r="X215" s="8"/>
      <c r="Y215" s="1" t="s">
        <v>974</v>
      </c>
      <c r="Z215" s="1" t="s">
        <v>52</v>
      </c>
      <c r="AA215" s="1" t="s">
        <v>53</v>
      </c>
      <c r="AB215" s="1" t="s">
        <v>2699</v>
      </c>
      <c r="AC215" s="8" t="s">
        <v>3259</v>
      </c>
      <c r="AD215" s="1" t="s">
        <v>2700</v>
      </c>
      <c r="AE215" s="8" t="s">
        <v>6054</v>
      </c>
      <c r="AF215" s="1" t="s">
        <v>2701</v>
      </c>
      <c r="AG215" s="8" t="s">
        <v>3906</v>
      </c>
      <c r="AH215" s="1">
        <v>3</v>
      </c>
      <c r="AI215" s="1" t="s">
        <v>1519</v>
      </c>
      <c r="AJ215" s="8" t="s">
        <v>3906</v>
      </c>
      <c r="AK215" s="1">
        <v>5</v>
      </c>
      <c r="AL215" s="1" t="s">
        <v>2702</v>
      </c>
      <c r="AM215" s="8" t="s">
        <v>4248</v>
      </c>
      <c r="AN215" s="1">
        <v>3</v>
      </c>
      <c r="AO215" s="1" t="s">
        <v>2703</v>
      </c>
      <c r="AP215" s="8" t="s">
        <v>4249</v>
      </c>
      <c r="AQ215" s="1">
        <v>4</v>
      </c>
      <c r="AR215" s="1" t="s">
        <v>60</v>
      </c>
      <c r="AS215" s="1" t="s">
        <v>2704</v>
      </c>
      <c r="AT215" s="8" t="s">
        <v>3302</v>
      </c>
      <c r="AU215" s="1" t="s">
        <v>62</v>
      </c>
      <c r="AV215" s="1" t="s">
        <v>160</v>
      </c>
      <c r="AW215" s="1" t="s">
        <v>2705</v>
      </c>
      <c r="AX215" s="1" t="s">
        <v>83</v>
      </c>
      <c r="AY215" s="8"/>
      <c r="AZ215" s="1" t="s">
        <v>65</v>
      </c>
    </row>
    <row r="216" spans="1:52" ht="171.6" x14ac:dyDescent="0.25">
      <c r="A216" s="1">
        <v>44067.556166747687</v>
      </c>
      <c r="B216" s="1" t="s">
        <v>38</v>
      </c>
      <c r="C216" s="1" t="s">
        <v>39</v>
      </c>
      <c r="D216" s="1">
        <v>2</v>
      </c>
      <c r="E216" s="1" t="s">
        <v>2706</v>
      </c>
      <c r="F216" s="8" t="s">
        <v>3334</v>
      </c>
      <c r="G216" s="1" t="s">
        <v>117</v>
      </c>
      <c r="H216" s="1" t="s">
        <v>2707</v>
      </c>
      <c r="I216" s="8" t="s">
        <v>3259</v>
      </c>
      <c r="J216" s="1" t="s">
        <v>119</v>
      </c>
      <c r="K216" s="1" t="s">
        <v>2708</v>
      </c>
      <c r="L216" s="8" t="s">
        <v>3725</v>
      </c>
      <c r="M216" s="1" t="s">
        <v>43</v>
      </c>
      <c r="N216" s="1" t="s">
        <v>2709</v>
      </c>
      <c r="O216" s="8" t="s">
        <v>3244</v>
      </c>
      <c r="P216" s="1" t="s">
        <v>45</v>
      </c>
      <c r="Q216" s="1" t="s">
        <v>2710</v>
      </c>
      <c r="R216" s="8" t="s">
        <v>4250</v>
      </c>
      <c r="S216" s="1" t="s">
        <v>47</v>
      </c>
      <c r="T216" s="1" t="s">
        <v>48</v>
      </c>
      <c r="U216" s="1" t="s">
        <v>49</v>
      </c>
      <c r="V216" s="1">
        <v>4</v>
      </c>
      <c r="W216" s="1" t="s">
        <v>134</v>
      </c>
      <c r="X216" s="8"/>
      <c r="Y216" s="1" t="s">
        <v>51</v>
      </c>
      <c r="Z216" s="1" t="s">
        <v>52</v>
      </c>
      <c r="AA216" s="1" t="s">
        <v>53</v>
      </c>
      <c r="AB216" s="1" t="s">
        <v>2711</v>
      </c>
      <c r="AC216" s="8" t="s">
        <v>3244</v>
      </c>
      <c r="AD216" s="1" t="s">
        <v>2712</v>
      </c>
      <c r="AE216" s="8" t="s">
        <v>3265</v>
      </c>
      <c r="AF216" s="1" t="s">
        <v>2713</v>
      </c>
      <c r="AG216" s="8" t="s">
        <v>3694</v>
      </c>
      <c r="AH216" s="1">
        <v>2</v>
      </c>
      <c r="AI216" s="1" t="s">
        <v>2714</v>
      </c>
      <c r="AJ216" s="8" t="s">
        <v>4251</v>
      </c>
      <c r="AK216" s="1">
        <v>3</v>
      </c>
      <c r="AL216" s="1" t="s">
        <v>2715</v>
      </c>
      <c r="AM216" s="8" t="s">
        <v>4251</v>
      </c>
      <c r="AN216" s="1">
        <v>3</v>
      </c>
      <c r="AO216" s="1" t="s">
        <v>2716</v>
      </c>
      <c r="AP216" s="8" t="s">
        <v>4252</v>
      </c>
      <c r="AQ216" s="1">
        <v>3</v>
      </c>
      <c r="AR216" s="1" t="s">
        <v>80</v>
      </c>
      <c r="AS216" s="1" t="s">
        <v>2717</v>
      </c>
      <c r="AT216" s="8" t="s">
        <v>3302</v>
      </c>
      <c r="AU216" s="1" t="s">
        <v>112</v>
      </c>
      <c r="AV216" s="1" t="s">
        <v>82</v>
      </c>
      <c r="AW216" s="1" t="s">
        <v>64</v>
      </c>
      <c r="AZ216" s="1" t="s">
        <v>65</v>
      </c>
    </row>
    <row r="217" spans="1:52" ht="184.8" x14ac:dyDescent="0.25">
      <c r="A217" s="1">
        <v>44067.731622187501</v>
      </c>
      <c r="B217" s="1" t="s">
        <v>38</v>
      </c>
      <c r="C217" s="1" t="s">
        <v>209</v>
      </c>
      <c r="D217" s="1">
        <v>2</v>
      </c>
      <c r="E217" s="1" t="s">
        <v>2718</v>
      </c>
      <c r="F217" s="8" t="s">
        <v>3501</v>
      </c>
      <c r="G217" s="1" t="s">
        <v>117</v>
      </c>
      <c r="H217" s="1" t="s">
        <v>2719</v>
      </c>
      <c r="I217" s="8" t="s">
        <v>3320</v>
      </c>
      <c r="J217" s="1" t="s">
        <v>119</v>
      </c>
      <c r="K217" s="1" t="s">
        <v>2720</v>
      </c>
      <c r="L217" s="8" t="s">
        <v>4253</v>
      </c>
      <c r="M217" s="1" t="s">
        <v>101</v>
      </c>
      <c r="N217" s="13" t="s">
        <v>2721</v>
      </c>
      <c r="O217" s="8" t="s">
        <v>4254</v>
      </c>
      <c r="P217" s="1" t="s">
        <v>45</v>
      </c>
      <c r="Q217" s="1" t="s">
        <v>2722</v>
      </c>
      <c r="R217" s="8" t="s">
        <v>3286</v>
      </c>
      <c r="S217" s="1" t="s">
        <v>39</v>
      </c>
      <c r="T217" s="1" t="s">
        <v>48</v>
      </c>
      <c r="U217" s="1" t="s">
        <v>49</v>
      </c>
      <c r="V217" s="1">
        <v>3</v>
      </c>
      <c r="W217" s="1" t="s">
        <v>71</v>
      </c>
      <c r="X217" s="8"/>
      <c r="Y217" s="1" t="s">
        <v>2723</v>
      </c>
      <c r="Z217" s="1" t="s">
        <v>52</v>
      </c>
      <c r="AA217" s="1" t="s">
        <v>53</v>
      </c>
      <c r="AB217" s="1" t="s">
        <v>2724</v>
      </c>
      <c r="AC217" s="8" t="s">
        <v>4255</v>
      </c>
      <c r="AD217" s="1" t="s">
        <v>2725</v>
      </c>
      <c r="AE217" s="8" t="s">
        <v>3425</v>
      </c>
      <c r="AF217" s="1" t="s">
        <v>2726</v>
      </c>
      <c r="AG217" s="8" t="s">
        <v>3635</v>
      </c>
      <c r="AH217" s="1">
        <v>1</v>
      </c>
      <c r="AI217" s="1" t="s">
        <v>2727</v>
      </c>
      <c r="AJ217" s="8" t="s">
        <v>3798</v>
      </c>
      <c r="AK217" s="1">
        <v>4</v>
      </c>
      <c r="AL217" s="1" t="s">
        <v>2728</v>
      </c>
      <c r="AM217" s="8" t="s">
        <v>4256</v>
      </c>
      <c r="AN217" s="1">
        <v>3</v>
      </c>
      <c r="AO217" s="1" t="s">
        <v>2729</v>
      </c>
      <c r="AP217" s="8" t="s">
        <v>4257</v>
      </c>
      <c r="AQ217" s="1">
        <v>3</v>
      </c>
      <c r="AR217" s="1" t="s">
        <v>60</v>
      </c>
      <c r="AS217" s="1" t="s">
        <v>2730</v>
      </c>
      <c r="AT217" s="8" t="s">
        <v>4258</v>
      </c>
      <c r="AU217" s="1" t="s">
        <v>406</v>
      </c>
      <c r="AV217" s="1" t="s">
        <v>160</v>
      </c>
      <c r="AW217" s="1" t="s">
        <v>2731</v>
      </c>
      <c r="AX217" s="13" t="s">
        <v>2732</v>
      </c>
      <c r="AY217" s="8"/>
      <c r="AZ217" s="1" t="s">
        <v>65</v>
      </c>
    </row>
    <row r="218" spans="1:52" ht="132" x14ac:dyDescent="0.25">
      <c r="A218" s="1">
        <v>44067.731872268516</v>
      </c>
      <c r="B218" s="1" t="s">
        <v>38</v>
      </c>
      <c r="C218" s="1" t="s">
        <v>47</v>
      </c>
      <c r="D218" s="1">
        <v>3</v>
      </c>
      <c r="E218" s="1" t="s">
        <v>2733</v>
      </c>
      <c r="F218" s="8" t="s">
        <v>3259</v>
      </c>
      <c r="G218" s="1" t="s">
        <v>41</v>
      </c>
      <c r="H218" s="1" t="s">
        <v>2734</v>
      </c>
      <c r="I218" s="8" t="s">
        <v>3320</v>
      </c>
      <c r="M218" s="1" t="s">
        <v>43</v>
      </c>
      <c r="N218" s="1" t="s">
        <v>2735</v>
      </c>
      <c r="O218" s="8" t="s">
        <v>4259</v>
      </c>
      <c r="P218" s="1" t="s">
        <v>45</v>
      </c>
      <c r="Q218" s="1" t="s">
        <v>2736</v>
      </c>
      <c r="R218" s="8" t="s">
        <v>4260</v>
      </c>
      <c r="S218" s="1" t="s">
        <v>47</v>
      </c>
      <c r="T218" s="1" t="s">
        <v>49</v>
      </c>
      <c r="U218" s="1" t="s">
        <v>70</v>
      </c>
      <c r="V218" s="1">
        <v>2</v>
      </c>
      <c r="W218" s="1" t="s">
        <v>1310</v>
      </c>
      <c r="X218" s="8"/>
      <c r="Y218" s="1" t="s">
        <v>424</v>
      </c>
      <c r="Z218" s="1" t="s">
        <v>52</v>
      </c>
      <c r="AA218" s="1" t="s">
        <v>53</v>
      </c>
      <c r="AB218" s="1" t="s">
        <v>2737</v>
      </c>
      <c r="AC218" s="8" t="s">
        <v>3244</v>
      </c>
      <c r="AD218" s="1" t="s">
        <v>2738</v>
      </c>
      <c r="AE218" s="8" t="s">
        <v>6054</v>
      </c>
      <c r="AF218" s="1" t="s">
        <v>2739</v>
      </c>
      <c r="AG218" s="8" t="s">
        <v>4261</v>
      </c>
      <c r="AH218" s="1">
        <v>4</v>
      </c>
      <c r="AI218" s="1" t="s">
        <v>2740</v>
      </c>
      <c r="AJ218" s="8" t="s">
        <v>4262</v>
      </c>
      <c r="AK218" s="1">
        <v>4</v>
      </c>
      <c r="AL218" s="1" t="s">
        <v>2741</v>
      </c>
      <c r="AM218" s="8" t="s">
        <v>3562</v>
      </c>
      <c r="AN218" s="1">
        <v>4</v>
      </c>
      <c r="AO218" s="1" t="s">
        <v>2742</v>
      </c>
      <c r="AP218" s="8" t="s">
        <v>3906</v>
      </c>
      <c r="AQ218" s="1">
        <v>4</v>
      </c>
      <c r="AR218" s="1" t="s">
        <v>60</v>
      </c>
      <c r="AS218" s="1" t="s">
        <v>2743</v>
      </c>
      <c r="AT218" s="8" t="s">
        <v>3366</v>
      </c>
      <c r="AU218" s="1" t="s">
        <v>112</v>
      </c>
      <c r="AV218" s="1" t="s">
        <v>207</v>
      </c>
      <c r="AW218" s="1" t="s">
        <v>64</v>
      </c>
      <c r="AZ218" s="1" t="s">
        <v>65</v>
      </c>
    </row>
    <row r="219" spans="1:52" ht="171.6" x14ac:dyDescent="0.25">
      <c r="A219" s="1">
        <v>44067.750320289357</v>
      </c>
      <c r="B219" s="1" t="s">
        <v>38</v>
      </c>
      <c r="C219" s="1" t="s">
        <v>47</v>
      </c>
      <c r="D219" s="1">
        <v>1</v>
      </c>
      <c r="E219" s="1" t="s">
        <v>2744</v>
      </c>
      <c r="F219" s="8" t="s">
        <v>4173</v>
      </c>
      <c r="G219" s="1" t="s">
        <v>41</v>
      </c>
      <c r="H219" s="1" t="s">
        <v>2745</v>
      </c>
      <c r="I219" s="8" t="s">
        <v>3259</v>
      </c>
      <c r="M219" s="1" t="s">
        <v>43</v>
      </c>
      <c r="N219" s="1" t="s">
        <v>2746</v>
      </c>
      <c r="O219" s="8" t="s">
        <v>3290</v>
      </c>
      <c r="P219" s="1" t="s">
        <v>87</v>
      </c>
      <c r="Q219" s="1" t="s">
        <v>2747</v>
      </c>
      <c r="R219" s="8" t="s">
        <v>3259</v>
      </c>
      <c r="S219" s="1" t="s">
        <v>89</v>
      </c>
      <c r="T219" s="1" t="s">
        <v>48</v>
      </c>
      <c r="U219" s="1" t="s">
        <v>49</v>
      </c>
      <c r="V219" s="1">
        <v>3</v>
      </c>
      <c r="W219" s="1" t="s">
        <v>134</v>
      </c>
      <c r="X219" s="8"/>
      <c r="Y219" s="1" t="s">
        <v>324</v>
      </c>
      <c r="Z219" s="1" t="s">
        <v>52</v>
      </c>
      <c r="AA219" s="1" t="s">
        <v>53</v>
      </c>
      <c r="AB219" s="1" t="s">
        <v>2748</v>
      </c>
      <c r="AC219" s="8" t="s">
        <v>3239</v>
      </c>
      <c r="AD219" s="1" t="s">
        <v>2749</v>
      </c>
      <c r="AE219" s="8" t="s">
        <v>6054</v>
      </c>
      <c r="AF219" s="1" t="s">
        <v>1165</v>
      </c>
      <c r="AG219" s="8" t="s">
        <v>3906</v>
      </c>
      <c r="AH219" s="1">
        <v>4</v>
      </c>
      <c r="AI219" s="1" t="s">
        <v>980</v>
      </c>
      <c r="AJ219" s="8" t="s">
        <v>3906</v>
      </c>
      <c r="AK219" s="1">
        <v>4</v>
      </c>
      <c r="AL219" s="1" t="s">
        <v>2750</v>
      </c>
      <c r="AM219" s="8" t="s">
        <v>4263</v>
      </c>
      <c r="AN219" s="1">
        <v>4</v>
      </c>
      <c r="AO219" s="1" t="s">
        <v>2751</v>
      </c>
      <c r="AP219" s="8" t="s">
        <v>3906</v>
      </c>
      <c r="AQ219" s="1">
        <v>3</v>
      </c>
      <c r="AR219" s="1" t="s">
        <v>140</v>
      </c>
      <c r="AS219" s="1" t="s">
        <v>2752</v>
      </c>
      <c r="AT219" s="8" t="s">
        <v>3731</v>
      </c>
      <c r="AU219" s="1" t="s">
        <v>112</v>
      </c>
      <c r="AV219" s="1" t="s">
        <v>160</v>
      </c>
      <c r="AW219" s="1" t="s">
        <v>997</v>
      </c>
      <c r="AX219" s="1" t="s">
        <v>2753</v>
      </c>
      <c r="AY219" s="8"/>
      <c r="AZ219" s="1" t="s">
        <v>65</v>
      </c>
    </row>
    <row r="220" spans="1:52" ht="184.8" x14ac:dyDescent="0.25">
      <c r="A220" s="1">
        <v>44067.774276006945</v>
      </c>
      <c r="B220" s="1" t="s">
        <v>38</v>
      </c>
      <c r="C220" s="1" t="s">
        <v>39</v>
      </c>
      <c r="D220" s="1">
        <v>4</v>
      </c>
      <c r="E220" s="1" t="s">
        <v>2754</v>
      </c>
      <c r="F220" s="8" t="s">
        <v>3286</v>
      </c>
      <c r="G220" s="1" t="s">
        <v>41</v>
      </c>
      <c r="H220" s="1" t="s">
        <v>2755</v>
      </c>
      <c r="I220" s="8" t="s">
        <v>4264</v>
      </c>
      <c r="M220" s="1" t="s">
        <v>101</v>
      </c>
      <c r="N220" s="1" t="s">
        <v>2756</v>
      </c>
      <c r="O220" s="8" t="s">
        <v>3978</v>
      </c>
      <c r="P220" s="1" t="s">
        <v>87</v>
      </c>
      <c r="Q220" s="1" t="s">
        <v>2757</v>
      </c>
      <c r="R220" s="8" t="s">
        <v>3425</v>
      </c>
      <c r="S220" s="1" t="s">
        <v>209</v>
      </c>
      <c r="T220" s="1" t="s">
        <v>49</v>
      </c>
      <c r="U220" s="1" t="s">
        <v>70</v>
      </c>
      <c r="V220" s="1">
        <v>4</v>
      </c>
      <c r="W220" s="1" t="s">
        <v>373</v>
      </c>
      <c r="X220" s="8"/>
      <c r="Y220" s="1" t="s">
        <v>2758</v>
      </c>
      <c r="Z220" s="1" t="s">
        <v>73</v>
      </c>
      <c r="AA220" s="1" t="s">
        <v>53</v>
      </c>
      <c r="AB220" s="1" t="s">
        <v>2759</v>
      </c>
      <c r="AC220" s="8" t="s">
        <v>3329</v>
      </c>
      <c r="AD220" s="1" t="s">
        <v>2760</v>
      </c>
      <c r="AE220" s="8" t="s">
        <v>6054</v>
      </c>
      <c r="AF220" s="1" t="s">
        <v>2761</v>
      </c>
      <c r="AG220" s="8" t="s">
        <v>3435</v>
      </c>
      <c r="AH220" s="1">
        <v>4</v>
      </c>
      <c r="AI220" s="1" t="s">
        <v>2762</v>
      </c>
      <c r="AJ220" s="8" t="s">
        <v>4265</v>
      </c>
      <c r="AK220" s="1">
        <v>5</v>
      </c>
      <c r="AL220" s="1" t="s">
        <v>2763</v>
      </c>
      <c r="AM220" s="8" t="s">
        <v>3435</v>
      </c>
      <c r="AN220" s="1">
        <v>4</v>
      </c>
      <c r="AO220" s="1" t="s">
        <v>2764</v>
      </c>
      <c r="AP220" s="8" t="s">
        <v>3507</v>
      </c>
      <c r="AQ220" s="1">
        <v>3</v>
      </c>
      <c r="AR220" s="1" t="s">
        <v>140</v>
      </c>
      <c r="AS220" s="1" t="s">
        <v>2765</v>
      </c>
      <c r="AT220" s="8" t="s">
        <v>4266</v>
      </c>
      <c r="AU220" s="1" t="s">
        <v>406</v>
      </c>
      <c r="AV220" s="1" t="s">
        <v>82</v>
      </c>
      <c r="AW220" s="1" t="s">
        <v>64</v>
      </c>
      <c r="AX220" s="1" t="s">
        <v>2766</v>
      </c>
      <c r="AY220" s="8"/>
      <c r="AZ220" s="1" t="s">
        <v>65</v>
      </c>
    </row>
    <row r="221" spans="1:52" ht="92.4" x14ac:dyDescent="0.25">
      <c r="A221" s="1">
        <v>44067.907205752315</v>
      </c>
      <c r="B221" s="1" t="s">
        <v>38</v>
      </c>
      <c r="C221" s="1" t="s">
        <v>209</v>
      </c>
      <c r="D221" s="1">
        <v>3</v>
      </c>
      <c r="E221" s="1" t="s">
        <v>2767</v>
      </c>
      <c r="F221" s="8" t="s">
        <v>3253</v>
      </c>
      <c r="G221" s="1" t="s">
        <v>41</v>
      </c>
      <c r="H221" s="1" t="s">
        <v>2768</v>
      </c>
      <c r="I221" s="8" t="s">
        <v>3259</v>
      </c>
      <c r="M221" s="1" t="s">
        <v>43</v>
      </c>
      <c r="N221" s="1" t="s">
        <v>2769</v>
      </c>
      <c r="O221" s="8" t="s">
        <v>3244</v>
      </c>
      <c r="P221" s="1" t="s">
        <v>87</v>
      </c>
      <c r="Q221" s="1" t="s">
        <v>2770</v>
      </c>
      <c r="R221" s="8" t="s">
        <v>3277</v>
      </c>
      <c r="S221" s="1" t="s">
        <v>89</v>
      </c>
      <c r="T221" s="1" t="s">
        <v>48</v>
      </c>
      <c r="U221" s="1" t="s">
        <v>49</v>
      </c>
      <c r="V221" s="1">
        <v>4</v>
      </c>
      <c r="W221" s="1" t="s">
        <v>123</v>
      </c>
      <c r="X221" s="8"/>
      <c r="Y221" s="1" t="s">
        <v>72</v>
      </c>
      <c r="Z221" s="1" t="s">
        <v>52</v>
      </c>
      <c r="AA221" s="1" t="s">
        <v>53</v>
      </c>
      <c r="AB221" s="1" t="s">
        <v>2771</v>
      </c>
      <c r="AC221" s="8" t="s">
        <v>4267</v>
      </c>
      <c r="AD221" s="1" t="s">
        <v>2772</v>
      </c>
      <c r="AE221" s="8" t="s">
        <v>6054</v>
      </c>
      <c r="AF221" s="1" t="s">
        <v>2773</v>
      </c>
      <c r="AG221" s="8" t="s">
        <v>3549</v>
      </c>
      <c r="AH221" s="1">
        <v>2</v>
      </c>
      <c r="AI221" s="1" t="s">
        <v>2774</v>
      </c>
      <c r="AJ221" s="8" t="s">
        <v>3556</v>
      </c>
      <c r="AK221" s="1">
        <v>4</v>
      </c>
      <c r="AL221" s="1" t="s">
        <v>2775</v>
      </c>
      <c r="AM221" s="8" t="s">
        <v>3402</v>
      </c>
      <c r="AN221" s="1">
        <v>3</v>
      </c>
      <c r="AO221" s="1" t="s">
        <v>1082</v>
      </c>
      <c r="AP221" s="8" t="s">
        <v>3906</v>
      </c>
      <c r="AQ221" s="1">
        <v>3</v>
      </c>
      <c r="AR221" s="1" t="s">
        <v>60</v>
      </c>
      <c r="AS221" s="1" t="s">
        <v>2776</v>
      </c>
      <c r="AT221" s="8" t="s">
        <v>4268</v>
      </c>
      <c r="AU221" s="1" t="s">
        <v>62</v>
      </c>
      <c r="AV221" s="1" t="s">
        <v>82</v>
      </c>
      <c r="AW221" s="1" t="s">
        <v>356</v>
      </c>
      <c r="AX221" s="1" t="s">
        <v>2777</v>
      </c>
      <c r="AY221" s="8"/>
      <c r="AZ221" s="1" t="s">
        <v>65</v>
      </c>
    </row>
    <row r="222" spans="1:52" ht="198" x14ac:dyDescent="0.25">
      <c r="A222" s="1">
        <v>44068.01147672454</v>
      </c>
      <c r="B222" s="1" t="s">
        <v>38</v>
      </c>
      <c r="C222" s="1" t="s">
        <v>143</v>
      </c>
      <c r="D222" s="1">
        <v>4</v>
      </c>
      <c r="E222" s="1" t="s">
        <v>2778</v>
      </c>
      <c r="F222" s="8" t="s">
        <v>3277</v>
      </c>
      <c r="G222" s="1" t="s">
        <v>117</v>
      </c>
      <c r="H222" s="1" t="s">
        <v>2779</v>
      </c>
      <c r="I222" s="8" t="s">
        <v>3277</v>
      </c>
      <c r="J222" s="1" t="s">
        <v>146</v>
      </c>
      <c r="K222" s="1" t="s">
        <v>2780</v>
      </c>
      <c r="L222" s="8" t="s">
        <v>4264</v>
      </c>
      <c r="M222" s="1" t="s">
        <v>43</v>
      </c>
      <c r="N222" s="1" t="s">
        <v>2781</v>
      </c>
      <c r="O222" s="8" t="s">
        <v>3244</v>
      </c>
      <c r="P222" s="1" t="s">
        <v>87</v>
      </c>
      <c r="Q222" s="1" t="s">
        <v>2782</v>
      </c>
      <c r="R222" s="8" t="s">
        <v>3259</v>
      </c>
      <c r="S222" s="1" t="s">
        <v>89</v>
      </c>
      <c r="T222" s="1" t="s">
        <v>48</v>
      </c>
      <c r="U222" s="1" t="s">
        <v>49</v>
      </c>
      <c r="V222" s="1">
        <v>4</v>
      </c>
      <c r="W222" s="1" t="s">
        <v>123</v>
      </c>
      <c r="X222" s="8"/>
      <c r="Y222" s="1" t="s">
        <v>2783</v>
      </c>
      <c r="Z222" s="1" t="s">
        <v>52</v>
      </c>
      <c r="AA222" s="1" t="s">
        <v>53</v>
      </c>
      <c r="AB222" s="1" t="s">
        <v>2784</v>
      </c>
      <c r="AC222" s="8" t="s">
        <v>3244</v>
      </c>
      <c r="AD222" s="1" t="s">
        <v>2785</v>
      </c>
      <c r="AE222" s="8" t="s">
        <v>3346</v>
      </c>
      <c r="AF222" s="1" t="s">
        <v>2786</v>
      </c>
      <c r="AG222" s="8" t="s">
        <v>4270</v>
      </c>
      <c r="AH222" s="1">
        <v>2</v>
      </c>
      <c r="AI222" s="1" t="s">
        <v>2787</v>
      </c>
      <c r="AJ222" s="8" t="s">
        <v>4269</v>
      </c>
      <c r="AK222" s="1">
        <v>4</v>
      </c>
      <c r="AL222" s="1" t="s">
        <v>1057</v>
      </c>
      <c r="AM222" s="8" t="s">
        <v>3906</v>
      </c>
      <c r="AN222" s="1">
        <v>3</v>
      </c>
      <c r="AO222" s="1" t="s">
        <v>1642</v>
      </c>
      <c r="AP222" s="8" t="s">
        <v>3906</v>
      </c>
      <c r="AQ222" s="1">
        <v>4</v>
      </c>
      <c r="AR222" s="1" t="s">
        <v>60</v>
      </c>
      <c r="AS222" s="1" t="s">
        <v>2788</v>
      </c>
      <c r="AT222" s="8" t="s">
        <v>3405</v>
      </c>
      <c r="AU222" s="1" t="s">
        <v>112</v>
      </c>
      <c r="AV222" s="1" t="s">
        <v>160</v>
      </c>
      <c r="AW222" s="1" t="s">
        <v>2789</v>
      </c>
      <c r="AZ222" s="1" t="s">
        <v>65</v>
      </c>
    </row>
    <row r="223" spans="1:52" ht="92.4" x14ac:dyDescent="0.25">
      <c r="A223" s="1">
        <v>44068.012403518514</v>
      </c>
      <c r="B223" s="1" t="s">
        <v>38</v>
      </c>
      <c r="C223" s="1" t="s">
        <v>115</v>
      </c>
      <c r="D223" s="1">
        <v>2</v>
      </c>
      <c r="E223" s="1" t="s">
        <v>2790</v>
      </c>
      <c r="F223" s="8" t="s">
        <v>3290</v>
      </c>
      <c r="G223" s="1" t="s">
        <v>41</v>
      </c>
      <c r="H223" s="1" t="s">
        <v>2791</v>
      </c>
      <c r="I223" s="8" t="s">
        <v>3302</v>
      </c>
      <c r="M223" s="1" t="s">
        <v>43</v>
      </c>
      <c r="N223" s="1" t="s">
        <v>2792</v>
      </c>
      <c r="O223" s="8" t="s">
        <v>4198</v>
      </c>
      <c r="P223" s="1" t="s">
        <v>87</v>
      </c>
      <c r="Q223" s="1" t="s">
        <v>2793</v>
      </c>
      <c r="R223" s="8" t="s">
        <v>4143</v>
      </c>
      <c r="S223" s="1" t="s">
        <v>89</v>
      </c>
      <c r="T223" s="1" t="s">
        <v>48</v>
      </c>
      <c r="U223" s="1" t="s">
        <v>49</v>
      </c>
      <c r="V223" s="1">
        <v>3</v>
      </c>
      <c r="W223" s="1" t="s">
        <v>123</v>
      </c>
      <c r="X223" s="8"/>
      <c r="Y223" s="1" t="s">
        <v>424</v>
      </c>
      <c r="Z223" s="1" t="s">
        <v>73</v>
      </c>
      <c r="AA223" s="1" t="s">
        <v>53</v>
      </c>
      <c r="AB223" s="1" t="s">
        <v>2794</v>
      </c>
      <c r="AC223" s="8" t="s">
        <v>3290</v>
      </c>
      <c r="AD223" s="1" t="s">
        <v>2795</v>
      </c>
      <c r="AE223" s="8" t="s">
        <v>3425</v>
      </c>
      <c r="AF223" s="1" t="s">
        <v>2796</v>
      </c>
      <c r="AG223" s="8" t="s">
        <v>4271</v>
      </c>
      <c r="AH223" s="1">
        <v>3</v>
      </c>
      <c r="AI223" s="1" t="s">
        <v>2797</v>
      </c>
      <c r="AJ223" s="8" t="s">
        <v>4272</v>
      </c>
      <c r="AK223" s="1">
        <v>3</v>
      </c>
      <c r="AL223" s="1" t="s">
        <v>2798</v>
      </c>
      <c r="AM223" s="8" t="s">
        <v>3374</v>
      </c>
      <c r="AN223" s="1">
        <v>3</v>
      </c>
      <c r="AO223" s="1" t="s">
        <v>2799</v>
      </c>
      <c r="AP223" s="8" t="s">
        <v>4273</v>
      </c>
      <c r="AQ223" s="1">
        <v>3</v>
      </c>
      <c r="AR223" s="1" t="s">
        <v>60</v>
      </c>
      <c r="AS223" s="1" t="s">
        <v>2800</v>
      </c>
      <c r="AT223" s="8" t="s">
        <v>3567</v>
      </c>
      <c r="AU223" s="1" t="s">
        <v>62</v>
      </c>
      <c r="AV223" s="1" t="s">
        <v>207</v>
      </c>
      <c r="AW223" s="1" t="s">
        <v>280</v>
      </c>
      <c r="AZ223" s="1" t="s">
        <v>65</v>
      </c>
    </row>
    <row r="224" spans="1:52" ht="52.8" x14ac:dyDescent="0.25">
      <c r="A224" s="1">
        <v>44068.118102824075</v>
      </c>
      <c r="B224" s="1" t="s">
        <v>38</v>
      </c>
      <c r="C224" s="1" t="s">
        <v>209</v>
      </c>
      <c r="D224" s="1">
        <v>2</v>
      </c>
      <c r="E224" s="1" t="s">
        <v>2801</v>
      </c>
      <c r="F224" s="8" t="s">
        <v>3238</v>
      </c>
      <c r="G224" s="1" t="s">
        <v>41</v>
      </c>
      <c r="H224" s="1" t="s">
        <v>2802</v>
      </c>
      <c r="I224" s="8" t="s">
        <v>4274</v>
      </c>
      <c r="M224" s="1" t="s">
        <v>43</v>
      </c>
      <c r="N224" s="1" t="s">
        <v>2167</v>
      </c>
      <c r="O224" s="8" t="s">
        <v>3244</v>
      </c>
      <c r="P224" s="1" t="s">
        <v>87</v>
      </c>
      <c r="Q224" s="1" t="s">
        <v>2803</v>
      </c>
      <c r="R224" s="8" t="s">
        <v>3239</v>
      </c>
      <c r="S224" s="1" t="s">
        <v>209</v>
      </c>
      <c r="T224" s="1" t="s">
        <v>49</v>
      </c>
      <c r="U224" s="1" t="s">
        <v>70</v>
      </c>
      <c r="V224" s="1">
        <v>2</v>
      </c>
      <c r="W224" s="1" t="s">
        <v>71</v>
      </c>
      <c r="X224" s="8"/>
      <c r="Y224" s="1" t="s">
        <v>2804</v>
      </c>
      <c r="Z224" s="1" t="s">
        <v>52</v>
      </c>
      <c r="AA224" s="1" t="s">
        <v>53</v>
      </c>
      <c r="AB224" s="1" t="s">
        <v>2805</v>
      </c>
      <c r="AC224" s="8" t="s">
        <v>3824</v>
      </c>
      <c r="AD224" s="1" t="s">
        <v>2661</v>
      </c>
      <c r="AE224" s="8" t="s">
        <v>3425</v>
      </c>
      <c r="AF224" s="1" t="s">
        <v>2806</v>
      </c>
      <c r="AG224" s="8" t="s">
        <v>3507</v>
      </c>
      <c r="AH224" s="1">
        <v>2</v>
      </c>
      <c r="AI224" s="1" t="s">
        <v>2807</v>
      </c>
      <c r="AJ224" s="8" t="s">
        <v>3906</v>
      </c>
      <c r="AK224" s="1">
        <v>4</v>
      </c>
      <c r="AL224" s="1" t="s">
        <v>2807</v>
      </c>
      <c r="AM224" s="8" t="s">
        <v>3906</v>
      </c>
      <c r="AN224" s="1">
        <v>4</v>
      </c>
      <c r="AO224" s="1" t="s">
        <v>2808</v>
      </c>
      <c r="AP224" s="8" t="s">
        <v>3939</v>
      </c>
      <c r="AQ224" s="1">
        <v>5</v>
      </c>
      <c r="AR224" s="1" t="s">
        <v>80</v>
      </c>
      <c r="AS224" s="1" t="s">
        <v>2809</v>
      </c>
      <c r="AT224" s="8" t="s">
        <v>3731</v>
      </c>
      <c r="AU224" s="1" t="s">
        <v>406</v>
      </c>
      <c r="AV224" s="1" t="s">
        <v>63</v>
      </c>
      <c r="AW224" s="1" t="s">
        <v>64</v>
      </c>
      <c r="AX224" s="1" t="s">
        <v>2810</v>
      </c>
      <c r="AY224" s="8"/>
      <c r="AZ224" s="1" t="s">
        <v>65</v>
      </c>
    </row>
    <row r="225" spans="1:52" ht="132" x14ac:dyDescent="0.25">
      <c r="A225" s="1">
        <v>44068.282492789353</v>
      </c>
      <c r="B225" s="1" t="s">
        <v>38</v>
      </c>
      <c r="C225" s="1" t="s">
        <v>143</v>
      </c>
      <c r="D225" s="1">
        <v>4</v>
      </c>
      <c r="E225" s="1" t="s">
        <v>2811</v>
      </c>
      <c r="F225" s="8" t="s">
        <v>4275</v>
      </c>
      <c r="G225" s="1" t="s">
        <v>117</v>
      </c>
      <c r="H225" s="1" t="s">
        <v>2812</v>
      </c>
      <c r="I225" s="8" t="s">
        <v>4265</v>
      </c>
      <c r="J225" s="1" t="s">
        <v>146</v>
      </c>
      <c r="K225" s="1" t="s">
        <v>2813</v>
      </c>
      <c r="L225" s="8" t="s">
        <v>4265</v>
      </c>
      <c r="M225" s="1" t="s">
        <v>43</v>
      </c>
      <c r="N225" s="1" t="s">
        <v>2814</v>
      </c>
      <c r="O225" s="8" t="s">
        <v>3735</v>
      </c>
      <c r="P225" s="1" t="s">
        <v>45</v>
      </c>
      <c r="Q225" s="1" t="s">
        <v>2815</v>
      </c>
      <c r="R225" s="8" t="s">
        <v>3286</v>
      </c>
      <c r="S225" s="1" t="s">
        <v>47</v>
      </c>
      <c r="T225" s="1" t="s">
        <v>48</v>
      </c>
      <c r="U225" s="1" t="s">
        <v>49</v>
      </c>
      <c r="V225" s="1">
        <v>4</v>
      </c>
      <c r="W225" s="1" t="s">
        <v>450</v>
      </c>
      <c r="X225" s="8"/>
      <c r="Y225" s="1" t="s">
        <v>135</v>
      </c>
      <c r="Z225" s="1" t="s">
        <v>214</v>
      </c>
      <c r="AA225" s="1" t="s">
        <v>2816</v>
      </c>
      <c r="AB225" s="1" t="s">
        <v>2817</v>
      </c>
      <c r="AC225" s="8" t="s">
        <v>4276</v>
      </c>
      <c r="AD225" s="1" t="s">
        <v>2818</v>
      </c>
      <c r="AE225" s="8" t="s">
        <v>3425</v>
      </c>
      <c r="AF225" s="1" t="s">
        <v>2819</v>
      </c>
      <c r="AG225" s="8" t="s">
        <v>3758</v>
      </c>
      <c r="AH225" s="1">
        <v>3</v>
      </c>
      <c r="AI225" s="1" t="s">
        <v>2820</v>
      </c>
      <c r="AJ225" s="8" t="s">
        <v>4277</v>
      </c>
      <c r="AK225" s="1">
        <v>4</v>
      </c>
      <c r="AL225" s="1" t="s">
        <v>2821</v>
      </c>
      <c r="AM225" s="8" t="s">
        <v>3906</v>
      </c>
      <c r="AN225" s="1">
        <v>5</v>
      </c>
      <c r="AO225" s="1" t="s">
        <v>2822</v>
      </c>
      <c r="AP225" s="8" t="s">
        <v>4278</v>
      </c>
      <c r="AQ225" s="1">
        <v>3</v>
      </c>
      <c r="AR225" s="1" t="s">
        <v>140</v>
      </c>
      <c r="AS225" s="1" t="s">
        <v>2823</v>
      </c>
      <c r="AT225" s="8" t="s">
        <v>3302</v>
      </c>
      <c r="AU225" s="1" t="s">
        <v>62</v>
      </c>
      <c r="AV225" s="1" t="s">
        <v>160</v>
      </c>
      <c r="AW225" s="1" t="s">
        <v>1382</v>
      </c>
      <c r="AX225" s="1" t="s">
        <v>2824</v>
      </c>
      <c r="AY225" s="8"/>
      <c r="AZ225" s="1" t="s">
        <v>65</v>
      </c>
    </row>
    <row r="226" spans="1:52" ht="52.8" x14ac:dyDescent="0.25">
      <c r="A226" s="1">
        <v>44068.283878692135</v>
      </c>
      <c r="B226" s="1" t="s">
        <v>38</v>
      </c>
      <c r="C226" s="1" t="s">
        <v>143</v>
      </c>
      <c r="D226" s="1">
        <v>5</v>
      </c>
      <c r="E226" s="1" t="s">
        <v>2825</v>
      </c>
      <c r="F226" s="8" t="s">
        <v>3472</v>
      </c>
      <c r="G226" s="1" t="s">
        <v>41</v>
      </c>
      <c r="H226" s="1" t="s">
        <v>2826</v>
      </c>
      <c r="I226" s="8" t="s">
        <v>3259</v>
      </c>
      <c r="M226" s="1" t="s">
        <v>43</v>
      </c>
      <c r="N226" s="1" t="s">
        <v>2827</v>
      </c>
      <c r="O226" s="8" t="s">
        <v>3373</v>
      </c>
      <c r="P226" s="1" t="s">
        <v>45</v>
      </c>
      <c r="Q226" s="1" t="s">
        <v>2828</v>
      </c>
      <c r="R226" s="8" t="s">
        <v>3425</v>
      </c>
      <c r="S226" s="1" t="s">
        <v>39</v>
      </c>
      <c r="T226" s="1" t="s">
        <v>48</v>
      </c>
      <c r="U226" s="1" t="s">
        <v>49</v>
      </c>
      <c r="V226" s="1">
        <v>2</v>
      </c>
      <c r="W226" s="1" t="s">
        <v>71</v>
      </c>
      <c r="X226" s="8"/>
      <c r="Y226" s="1" t="s">
        <v>324</v>
      </c>
      <c r="Z226" s="1" t="s">
        <v>91</v>
      </c>
      <c r="AA226" s="1" t="s">
        <v>152</v>
      </c>
      <c r="AB226" s="1" t="s">
        <v>2829</v>
      </c>
      <c r="AC226" s="8" t="s">
        <v>3244</v>
      </c>
      <c r="AD226" s="1" t="s">
        <v>2830</v>
      </c>
      <c r="AE226" s="8" t="s">
        <v>3265</v>
      </c>
      <c r="AF226" s="1" t="s">
        <v>2831</v>
      </c>
      <c r="AG226" s="8" t="s">
        <v>3578</v>
      </c>
      <c r="AH226" s="1">
        <v>4</v>
      </c>
      <c r="AI226" s="1" t="s">
        <v>2832</v>
      </c>
      <c r="AJ226" s="8" t="s">
        <v>4279</v>
      </c>
      <c r="AK226" s="1">
        <v>5</v>
      </c>
      <c r="AL226" s="1" t="s">
        <v>2833</v>
      </c>
      <c r="AM226" s="8" t="s">
        <v>3346</v>
      </c>
      <c r="AN226" s="1">
        <v>5</v>
      </c>
      <c r="AO226" s="1" t="s">
        <v>1653</v>
      </c>
      <c r="AP226" s="8" t="s">
        <v>3939</v>
      </c>
      <c r="AQ226" s="1">
        <v>5</v>
      </c>
      <c r="AR226" s="1" t="s">
        <v>80</v>
      </c>
      <c r="AS226" s="1" t="s">
        <v>2834</v>
      </c>
      <c r="AT226" s="8" t="s">
        <v>3276</v>
      </c>
      <c r="AU226" s="1" t="s">
        <v>62</v>
      </c>
      <c r="AV226" s="1" t="s">
        <v>2835</v>
      </c>
      <c r="AW226" s="1" t="s">
        <v>64</v>
      </c>
      <c r="AZ226" s="1" t="s">
        <v>65</v>
      </c>
    </row>
    <row r="227" spans="1:52" ht="132" x14ac:dyDescent="0.25">
      <c r="A227" s="1">
        <v>44068.370954918981</v>
      </c>
      <c r="B227" s="1" t="s">
        <v>38</v>
      </c>
      <c r="C227" s="1" t="s">
        <v>143</v>
      </c>
      <c r="D227" s="1">
        <v>3</v>
      </c>
      <c r="E227" s="1" t="s">
        <v>2836</v>
      </c>
      <c r="F227" s="8" t="s">
        <v>3472</v>
      </c>
      <c r="G227" s="1" t="s">
        <v>41</v>
      </c>
      <c r="H227" s="1" t="s">
        <v>2837</v>
      </c>
      <c r="I227" s="8" t="s">
        <v>4280</v>
      </c>
      <c r="M227" s="1" t="s">
        <v>43</v>
      </c>
      <c r="N227" s="1" t="s">
        <v>2838</v>
      </c>
      <c r="O227" s="8" t="s">
        <v>3611</v>
      </c>
      <c r="P227" s="1" t="s">
        <v>87</v>
      </c>
      <c r="Q227" s="1" t="s">
        <v>2839</v>
      </c>
      <c r="R227" s="8" t="s">
        <v>3244</v>
      </c>
      <c r="S227" s="1" t="s">
        <v>89</v>
      </c>
      <c r="T227" s="1" t="s">
        <v>48</v>
      </c>
      <c r="U227" s="1" t="s">
        <v>49</v>
      </c>
      <c r="V227" s="1">
        <v>4</v>
      </c>
      <c r="W227" s="1" t="s">
        <v>123</v>
      </c>
      <c r="X227" s="8"/>
      <c r="Y227" s="1" t="s">
        <v>51</v>
      </c>
      <c r="Z227" s="1" t="s">
        <v>73</v>
      </c>
      <c r="AA227" s="1" t="s">
        <v>53</v>
      </c>
      <c r="AB227" s="1" t="s">
        <v>2840</v>
      </c>
      <c r="AC227" s="8" t="s">
        <v>3824</v>
      </c>
      <c r="AD227" s="1" t="s">
        <v>2841</v>
      </c>
      <c r="AE227" s="8" t="s">
        <v>3425</v>
      </c>
      <c r="AF227" s="1" t="s">
        <v>2842</v>
      </c>
      <c r="AG227" s="8" t="s">
        <v>3599</v>
      </c>
      <c r="AH227" s="1">
        <v>4</v>
      </c>
      <c r="AI227" s="1" t="s">
        <v>2843</v>
      </c>
      <c r="AJ227" s="8" t="s">
        <v>3571</v>
      </c>
      <c r="AK227" s="1">
        <v>4</v>
      </c>
      <c r="AL227" s="1" t="s">
        <v>2844</v>
      </c>
      <c r="AM227" s="8" t="s">
        <v>3556</v>
      </c>
      <c r="AN227" s="1">
        <v>3</v>
      </c>
      <c r="AO227" s="1" t="s">
        <v>2845</v>
      </c>
      <c r="AP227" s="8" t="s">
        <v>3416</v>
      </c>
      <c r="AQ227" s="1">
        <v>3</v>
      </c>
      <c r="AR227" s="1" t="s">
        <v>191</v>
      </c>
      <c r="AS227" s="1" t="s">
        <v>2846</v>
      </c>
      <c r="AT227" s="8" t="s">
        <v>3320</v>
      </c>
      <c r="AU227" s="1" t="s">
        <v>112</v>
      </c>
      <c r="AV227" s="1" t="s">
        <v>63</v>
      </c>
      <c r="AW227" s="1" t="s">
        <v>64</v>
      </c>
      <c r="AX227" s="1" t="s">
        <v>2847</v>
      </c>
      <c r="AY227" s="8"/>
      <c r="AZ227" s="1" t="s">
        <v>65</v>
      </c>
    </row>
    <row r="228" spans="1:52" ht="211.2" x14ac:dyDescent="0.25">
      <c r="A228" s="1">
        <v>44068.676318750004</v>
      </c>
      <c r="B228" s="1" t="s">
        <v>38</v>
      </c>
      <c r="C228" s="1" t="s">
        <v>143</v>
      </c>
      <c r="D228" s="1">
        <v>2</v>
      </c>
      <c r="E228" s="1" t="s">
        <v>2848</v>
      </c>
      <c r="F228" s="8" t="s">
        <v>3472</v>
      </c>
      <c r="G228" s="1" t="s">
        <v>41</v>
      </c>
      <c r="H228" s="1" t="s">
        <v>2849</v>
      </c>
      <c r="I228" s="8" t="s">
        <v>4281</v>
      </c>
      <c r="M228" s="1" t="s">
        <v>43</v>
      </c>
      <c r="N228" s="1" t="s">
        <v>2850</v>
      </c>
      <c r="O228" s="8" t="s">
        <v>3238</v>
      </c>
      <c r="P228" s="1" t="s">
        <v>87</v>
      </c>
      <c r="Q228" s="1" t="s">
        <v>2851</v>
      </c>
      <c r="R228" s="8" t="s">
        <v>3246</v>
      </c>
      <c r="S228" s="1" t="s">
        <v>89</v>
      </c>
      <c r="T228" s="1" t="s">
        <v>48</v>
      </c>
      <c r="U228" s="1" t="s">
        <v>49</v>
      </c>
      <c r="V228" s="1">
        <v>3</v>
      </c>
      <c r="W228" s="1" t="s">
        <v>256</v>
      </c>
      <c r="X228" s="8"/>
      <c r="Y228" s="1" t="s">
        <v>90</v>
      </c>
      <c r="Z228" s="1" t="s">
        <v>52</v>
      </c>
      <c r="AA228" s="1" t="s">
        <v>53</v>
      </c>
      <c r="AB228" s="1" t="s">
        <v>2852</v>
      </c>
      <c r="AC228" s="8" t="s">
        <v>3329</v>
      </c>
      <c r="AD228" s="1" t="s">
        <v>2853</v>
      </c>
      <c r="AE228" s="8" t="s">
        <v>3265</v>
      </c>
      <c r="AF228" s="1" t="s">
        <v>2854</v>
      </c>
      <c r="AG228" s="8" t="s">
        <v>3991</v>
      </c>
      <c r="AH228" s="1">
        <v>3</v>
      </c>
      <c r="AI228" s="1" t="s">
        <v>2855</v>
      </c>
      <c r="AJ228" s="8" t="s">
        <v>3556</v>
      </c>
      <c r="AK228" s="1">
        <v>4</v>
      </c>
      <c r="AL228" s="1" t="s">
        <v>2856</v>
      </c>
      <c r="AM228" s="8" t="s">
        <v>3429</v>
      </c>
      <c r="AN228" s="1">
        <v>3</v>
      </c>
      <c r="AO228" s="1" t="s">
        <v>2857</v>
      </c>
      <c r="AP228" s="8" t="s">
        <v>4282</v>
      </c>
      <c r="AQ228" s="1">
        <v>3</v>
      </c>
      <c r="AR228" s="1" t="s">
        <v>60</v>
      </c>
      <c r="AS228" s="1" t="s">
        <v>2858</v>
      </c>
      <c r="AT228" s="8" t="s">
        <v>3302</v>
      </c>
      <c r="AU228" s="1" t="s">
        <v>112</v>
      </c>
      <c r="AV228" s="1" t="s">
        <v>63</v>
      </c>
      <c r="AW228" s="1" t="s">
        <v>64</v>
      </c>
      <c r="AZ228" s="1" t="s">
        <v>65</v>
      </c>
    </row>
    <row r="229" spans="1:52" ht="145.19999999999999" x14ac:dyDescent="0.25">
      <c r="A229" s="1">
        <v>44068.80099747685</v>
      </c>
      <c r="B229" s="1" t="s">
        <v>38</v>
      </c>
      <c r="C229" s="1" t="s">
        <v>209</v>
      </c>
      <c r="D229" s="1">
        <v>3</v>
      </c>
      <c r="E229" s="1" t="s">
        <v>2859</v>
      </c>
      <c r="F229" s="8" t="s">
        <v>3472</v>
      </c>
      <c r="G229" s="1" t="s">
        <v>117</v>
      </c>
      <c r="H229" s="1" t="s">
        <v>2860</v>
      </c>
      <c r="I229" s="8" t="s">
        <v>4265</v>
      </c>
      <c r="J229" s="1" t="s">
        <v>146</v>
      </c>
      <c r="K229" s="1" t="s">
        <v>2861</v>
      </c>
      <c r="L229" s="8" t="s">
        <v>4283</v>
      </c>
      <c r="M229" s="1" t="s">
        <v>101</v>
      </c>
      <c r="N229" s="1" t="s">
        <v>2862</v>
      </c>
      <c r="O229" s="8" t="s">
        <v>4284</v>
      </c>
      <c r="P229" s="1" t="s">
        <v>45</v>
      </c>
      <c r="Q229" s="1" t="s">
        <v>2863</v>
      </c>
      <c r="R229" s="8" t="s">
        <v>3425</v>
      </c>
      <c r="S229" s="1" t="s">
        <v>39</v>
      </c>
      <c r="T229" s="1" t="s">
        <v>48</v>
      </c>
      <c r="U229" s="1" t="s">
        <v>49</v>
      </c>
      <c r="V229" s="1">
        <v>4</v>
      </c>
      <c r="W229" s="1" t="s">
        <v>71</v>
      </c>
      <c r="X229" s="8"/>
      <c r="Y229" s="1" t="s">
        <v>2864</v>
      </c>
      <c r="Z229" s="1" t="s">
        <v>2865</v>
      </c>
      <c r="AA229" s="1" t="s">
        <v>53</v>
      </c>
      <c r="AB229" s="1" t="s">
        <v>2866</v>
      </c>
      <c r="AC229" s="8" t="s">
        <v>3244</v>
      </c>
      <c r="AD229" s="1" t="s">
        <v>2867</v>
      </c>
      <c r="AE229" s="8" t="s">
        <v>3425</v>
      </c>
      <c r="AF229" s="1" t="s">
        <v>2868</v>
      </c>
      <c r="AG229" s="8" t="s">
        <v>3578</v>
      </c>
      <c r="AH229" s="1">
        <v>2</v>
      </c>
      <c r="AI229" s="1" t="s">
        <v>2172</v>
      </c>
      <c r="AJ229" s="8" t="s">
        <v>3355</v>
      </c>
      <c r="AK229" s="1">
        <v>4</v>
      </c>
      <c r="AL229" s="1" t="s">
        <v>2869</v>
      </c>
      <c r="AM229" s="8" t="s">
        <v>3355</v>
      </c>
      <c r="AN229" s="1">
        <v>4</v>
      </c>
      <c r="AO229" s="1" t="s">
        <v>2173</v>
      </c>
      <c r="AP229" s="8" t="s">
        <v>3355</v>
      </c>
      <c r="AQ229" s="1">
        <v>4</v>
      </c>
      <c r="AR229" s="1" t="s">
        <v>60</v>
      </c>
      <c r="AS229" s="1" t="s">
        <v>2870</v>
      </c>
      <c r="AT229" s="8" t="s">
        <v>4285</v>
      </c>
      <c r="AU229" s="1" t="s">
        <v>112</v>
      </c>
      <c r="AV229" s="1" t="s">
        <v>82</v>
      </c>
      <c r="AW229" s="1" t="s">
        <v>64</v>
      </c>
      <c r="AZ229" s="1" t="s">
        <v>65</v>
      </c>
    </row>
    <row r="230" spans="1:52" ht="52.8" x14ac:dyDescent="0.25">
      <c r="A230" s="1">
        <v>44068.895252349539</v>
      </c>
      <c r="B230" s="1" t="s">
        <v>38</v>
      </c>
      <c r="C230" s="1" t="s">
        <v>209</v>
      </c>
      <c r="D230" s="1">
        <v>4</v>
      </c>
      <c r="E230" s="1" t="s">
        <v>2871</v>
      </c>
      <c r="F230" s="8" t="s">
        <v>3329</v>
      </c>
      <c r="G230" s="1" t="s">
        <v>41</v>
      </c>
      <c r="H230" s="1" t="s">
        <v>2872</v>
      </c>
      <c r="I230" s="8" t="s">
        <v>4286</v>
      </c>
      <c r="M230" s="1" t="s">
        <v>43</v>
      </c>
      <c r="N230" s="1" t="s">
        <v>2873</v>
      </c>
      <c r="O230" s="8" t="s">
        <v>3244</v>
      </c>
      <c r="P230" s="1" t="s">
        <v>87</v>
      </c>
      <c r="Q230" s="1" t="s">
        <v>2874</v>
      </c>
      <c r="R230" s="8" t="s">
        <v>3277</v>
      </c>
      <c r="S230" s="1" t="s">
        <v>209</v>
      </c>
      <c r="T230" s="1" t="s">
        <v>49</v>
      </c>
      <c r="U230" s="1" t="s">
        <v>49</v>
      </c>
      <c r="V230" s="1">
        <v>4</v>
      </c>
      <c r="W230" s="1" t="s">
        <v>1608</v>
      </c>
      <c r="X230" s="8"/>
      <c r="Y230" s="1" t="s">
        <v>72</v>
      </c>
      <c r="Z230" s="1" t="s">
        <v>52</v>
      </c>
      <c r="AA230" s="1" t="s">
        <v>152</v>
      </c>
      <c r="AB230" s="1" t="s">
        <v>2875</v>
      </c>
      <c r="AC230" s="8" t="s">
        <v>4287</v>
      </c>
      <c r="AD230" s="1" t="s">
        <v>2876</v>
      </c>
      <c r="AE230" s="8" t="s">
        <v>3265</v>
      </c>
      <c r="AF230" s="1" t="s">
        <v>2877</v>
      </c>
      <c r="AG230" s="8" t="s">
        <v>3310</v>
      </c>
      <c r="AH230" s="1">
        <v>4</v>
      </c>
      <c r="AI230" s="1" t="s">
        <v>2878</v>
      </c>
      <c r="AJ230" s="8" t="s">
        <v>3423</v>
      </c>
      <c r="AK230" s="1">
        <v>4</v>
      </c>
      <c r="AL230" s="1" t="s">
        <v>2879</v>
      </c>
      <c r="AM230" s="8" t="s">
        <v>3798</v>
      </c>
      <c r="AN230" s="1">
        <v>4</v>
      </c>
      <c r="AO230" s="1" t="s">
        <v>2880</v>
      </c>
      <c r="AP230" s="8" t="s">
        <v>3427</v>
      </c>
      <c r="AQ230" s="1">
        <v>4</v>
      </c>
      <c r="AR230" s="1" t="s">
        <v>60</v>
      </c>
      <c r="AS230" s="1" t="s">
        <v>2881</v>
      </c>
      <c r="AT230" s="8" t="s">
        <v>3390</v>
      </c>
      <c r="AU230" s="1" t="s">
        <v>406</v>
      </c>
      <c r="AV230" s="1" t="s">
        <v>160</v>
      </c>
      <c r="AW230" s="1" t="s">
        <v>64</v>
      </c>
      <c r="AX230" s="1" t="s">
        <v>2882</v>
      </c>
      <c r="AY230" s="8"/>
      <c r="AZ230" s="1" t="s">
        <v>65</v>
      </c>
    </row>
    <row r="231" spans="1:52" ht="171.6" x14ac:dyDescent="0.25">
      <c r="A231" s="1">
        <v>44069.020540532409</v>
      </c>
      <c r="B231" s="1" t="s">
        <v>38</v>
      </c>
      <c r="C231" s="1" t="s">
        <v>143</v>
      </c>
      <c r="D231" s="1">
        <v>3</v>
      </c>
      <c r="E231" s="1" t="s">
        <v>2883</v>
      </c>
      <c r="F231" s="8" t="s">
        <v>3285</v>
      </c>
      <c r="G231" s="1" t="s">
        <v>117</v>
      </c>
      <c r="H231" s="1" t="s">
        <v>2884</v>
      </c>
      <c r="I231" s="8" t="s">
        <v>3449</v>
      </c>
      <c r="J231" s="1" t="s">
        <v>119</v>
      </c>
      <c r="K231" s="1" t="s">
        <v>2885</v>
      </c>
      <c r="L231" s="8" t="s">
        <v>4288</v>
      </c>
      <c r="M231" s="1" t="s">
        <v>43</v>
      </c>
      <c r="N231" s="1" t="s">
        <v>2886</v>
      </c>
      <c r="O231" s="8" t="s">
        <v>4121</v>
      </c>
      <c r="P231" s="1" t="s">
        <v>45</v>
      </c>
      <c r="Q231" s="1" t="s">
        <v>2887</v>
      </c>
      <c r="R231" s="8" t="s">
        <v>3286</v>
      </c>
      <c r="S231" s="1" t="s">
        <v>39</v>
      </c>
      <c r="T231" s="1" t="s">
        <v>48</v>
      </c>
      <c r="U231" s="1" t="s">
        <v>49</v>
      </c>
      <c r="V231" s="1">
        <v>4</v>
      </c>
      <c r="W231" s="1" t="s">
        <v>676</v>
      </c>
      <c r="X231" s="8"/>
      <c r="Y231" s="1" t="s">
        <v>72</v>
      </c>
      <c r="Z231" s="1" t="s">
        <v>52</v>
      </c>
      <c r="AA231" s="1" t="s">
        <v>53</v>
      </c>
      <c r="AB231" s="1" t="s">
        <v>2888</v>
      </c>
      <c r="AC231" s="8" t="s">
        <v>4289</v>
      </c>
      <c r="AD231" s="1" t="s">
        <v>2889</v>
      </c>
      <c r="AE231" s="8" t="s">
        <v>4021</v>
      </c>
      <c r="AF231" s="1" t="s">
        <v>2890</v>
      </c>
      <c r="AG231" s="8" t="s">
        <v>4290</v>
      </c>
      <c r="AH231" s="1">
        <v>4</v>
      </c>
      <c r="AI231" s="1" t="s">
        <v>2890</v>
      </c>
      <c r="AJ231" s="8" t="s">
        <v>3355</v>
      </c>
      <c r="AK231" s="1">
        <v>4</v>
      </c>
      <c r="AL231" s="1" t="s">
        <v>2891</v>
      </c>
      <c r="AM231" s="8" t="s">
        <v>4291</v>
      </c>
      <c r="AN231" s="1">
        <v>2</v>
      </c>
      <c r="AO231" s="1" t="s">
        <v>2890</v>
      </c>
      <c r="AP231" s="8" t="s">
        <v>3355</v>
      </c>
      <c r="AQ231" s="1">
        <v>4</v>
      </c>
      <c r="AR231" s="1" t="s">
        <v>60</v>
      </c>
      <c r="AS231" s="1" t="s">
        <v>2892</v>
      </c>
      <c r="AT231" s="8" t="s">
        <v>4132</v>
      </c>
      <c r="AU231" s="1" t="s">
        <v>62</v>
      </c>
      <c r="AV231" s="1" t="s">
        <v>160</v>
      </c>
      <c r="AW231" s="1" t="s">
        <v>2893</v>
      </c>
      <c r="AZ231" s="1" t="s">
        <v>65</v>
      </c>
    </row>
    <row r="232" spans="1:52" ht="145.19999999999999" x14ac:dyDescent="0.25">
      <c r="A232" s="1">
        <v>44069.715117754633</v>
      </c>
      <c r="B232" s="1" t="s">
        <v>38</v>
      </c>
      <c r="C232" s="1" t="s">
        <v>47</v>
      </c>
      <c r="D232" s="1">
        <v>2</v>
      </c>
      <c r="E232" s="1" t="s">
        <v>2894</v>
      </c>
      <c r="F232" s="8" t="s">
        <v>3425</v>
      </c>
      <c r="G232" s="1" t="s">
        <v>41</v>
      </c>
      <c r="H232" s="1" t="s">
        <v>2895</v>
      </c>
      <c r="I232" s="8" t="s">
        <v>4292</v>
      </c>
      <c r="M232" s="1" t="s">
        <v>43</v>
      </c>
      <c r="N232" s="1" t="s">
        <v>2896</v>
      </c>
      <c r="O232" s="8" t="s">
        <v>3244</v>
      </c>
      <c r="P232" s="1" t="s">
        <v>45</v>
      </c>
      <c r="Q232" s="1" t="s">
        <v>2897</v>
      </c>
      <c r="R232" s="8" t="s">
        <v>3259</v>
      </c>
      <c r="S232" s="1" t="s">
        <v>47</v>
      </c>
      <c r="T232" s="1" t="s">
        <v>49</v>
      </c>
      <c r="U232" s="1" t="s">
        <v>70</v>
      </c>
      <c r="V232" s="1">
        <v>3</v>
      </c>
      <c r="W232" s="1" t="s">
        <v>243</v>
      </c>
      <c r="X232" s="8"/>
      <c r="Y232" s="1" t="s">
        <v>2898</v>
      </c>
      <c r="Z232" s="1" t="s">
        <v>73</v>
      </c>
      <c r="AA232" s="1" t="s">
        <v>53</v>
      </c>
      <c r="AB232" s="1" t="s">
        <v>2899</v>
      </c>
      <c r="AC232" s="8" t="s">
        <v>3600</v>
      </c>
      <c r="AD232" s="1" t="s">
        <v>700</v>
      </c>
      <c r="AE232" s="8" t="s">
        <v>6054</v>
      </c>
      <c r="AF232" s="1" t="s">
        <v>705</v>
      </c>
      <c r="AG232" s="8" t="s">
        <v>3374</v>
      </c>
      <c r="AH232" s="1">
        <v>4</v>
      </c>
      <c r="AI232" s="1" t="s">
        <v>2900</v>
      </c>
      <c r="AJ232" s="8" t="s">
        <v>3374</v>
      </c>
      <c r="AK232" s="1">
        <v>4</v>
      </c>
      <c r="AL232" s="1" t="s">
        <v>2901</v>
      </c>
      <c r="AM232" s="8" t="s">
        <v>3906</v>
      </c>
      <c r="AN232" s="1">
        <v>4</v>
      </c>
      <c r="AO232" s="1" t="s">
        <v>2751</v>
      </c>
      <c r="AP232" s="8" t="s">
        <v>3906</v>
      </c>
      <c r="AQ232" s="1">
        <v>3</v>
      </c>
      <c r="AR232" s="1" t="s">
        <v>60</v>
      </c>
      <c r="AS232" s="1" t="s">
        <v>2902</v>
      </c>
      <c r="AT232" s="8" t="s">
        <v>4297</v>
      </c>
      <c r="AU232" s="1" t="s">
        <v>62</v>
      </c>
      <c r="AV232" s="1" t="s">
        <v>63</v>
      </c>
      <c r="AW232" s="1" t="s">
        <v>64</v>
      </c>
      <c r="AZ232" s="1" t="s">
        <v>65</v>
      </c>
    </row>
    <row r="233" spans="1:52" ht="79.2" x14ac:dyDescent="0.25">
      <c r="A233" s="1">
        <v>44069.753318807867</v>
      </c>
      <c r="B233" s="1" t="s">
        <v>38</v>
      </c>
      <c r="C233" s="1" t="s">
        <v>39</v>
      </c>
      <c r="D233" s="1">
        <v>5</v>
      </c>
      <c r="E233" s="1" t="s">
        <v>2903</v>
      </c>
      <c r="F233" s="8" t="s">
        <v>3425</v>
      </c>
      <c r="G233" s="1" t="s">
        <v>41</v>
      </c>
      <c r="H233" s="1" t="s">
        <v>2904</v>
      </c>
      <c r="I233" s="8" t="s">
        <v>3977</v>
      </c>
      <c r="M233" s="1" t="s">
        <v>101</v>
      </c>
      <c r="N233" s="1" t="s">
        <v>2905</v>
      </c>
      <c r="O233" s="8" t="s">
        <v>4293</v>
      </c>
      <c r="P233" s="1" t="s">
        <v>45</v>
      </c>
      <c r="Q233" s="1" t="s">
        <v>2906</v>
      </c>
      <c r="R233" s="8" t="s">
        <v>3259</v>
      </c>
      <c r="S233" s="1" t="s">
        <v>39</v>
      </c>
      <c r="T233" s="1" t="s">
        <v>49</v>
      </c>
      <c r="U233" s="1" t="s">
        <v>70</v>
      </c>
      <c r="V233" s="1">
        <v>5</v>
      </c>
      <c r="W233" s="1" t="s">
        <v>71</v>
      </c>
      <c r="X233" s="8"/>
      <c r="Y233" s="1" t="s">
        <v>324</v>
      </c>
      <c r="Z233" s="1" t="s">
        <v>73</v>
      </c>
      <c r="AA233" s="1" t="s">
        <v>53</v>
      </c>
      <c r="AB233" s="1" t="s">
        <v>2907</v>
      </c>
      <c r="AC233" s="8" t="s">
        <v>3329</v>
      </c>
      <c r="AD233" s="1" t="s">
        <v>2908</v>
      </c>
      <c r="AE233" s="8" t="s">
        <v>3265</v>
      </c>
      <c r="AF233" s="1" t="s">
        <v>2909</v>
      </c>
      <c r="AG233" s="8" t="s">
        <v>3292</v>
      </c>
      <c r="AH233" s="1">
        <v>3</v>
      </c>
      <c r="AI233" s="1" t="s">
        <v>2910</v>
      </c>
      <c r="AJ233" s="8" t="s">
        <v>3355</v>
      </c>
      <c r="AK233" s="1">
        <v>5</v>
      </c>
      <c r="AL233" s="1" t="s">
        <v>2911</v>
      </c>
      <c r="AM233" s="8" t="s">
        <v>4294</v>
      </c>
      <c r="AN233" s="1">
        <v>5</v>
      </c>
      <c r="AO233" s="1" t="s">
        <v>2912</v>
      </c>
      <c r="AP233" s="8" t="s">
        <v>3423</v>
      </c>
      <c r="AQ233" s="1">
        <v>5</v>
      </c>
      <c r="AR233" s="1" t="s">
        <v>80</v>
      </c>
      <c r="AS233" s="1" t="s">
        <v>2913</v>
      </c>
      <c r="AT233" s="8" t="s">
        <v>4295</v>
      </c>
      <c r="AU233" s="1" t="s">
        <v>62</v>
      </c>
      <c r="AV233" s="1" t="s">
        <v>82</v>
      </c>
      <c r="AW233" s="1" t="s">
        <v>64</v>
      </c>
      <c r="AX233" s="1" t="s">
        <v>2914</v>
      </c>
      <c r="AY233" s="8"/>
      <c r="AZ233" s="1" t="s">
        <v>65</v>
      </c>
    </row>
    <row r="234" spans="1:52" ht="92.4" x14ac:dyDescent="0.25">
      <c r="A234" s="1">
        <v>44070.964019374995</v>
      </c>
      <c r="B234" s="1" t="s">
        <v>38</v>
      </c>
      <c r="C234" s="1" t="s">
        <v>143</v>
      </c>
      <c r="D234" s="1">
        <v>3</v>
      </c>
      <c r="E234" s="1" t="s">
        <v>2915</v>
      </c>
      <c r="F234" s="8" t="s">
        <v>3334</v>
      </c>
      <c r="G234" s="1" t="s">
        <v>41</v>
      </c>
      <c r="H234" s="1" t="s">
        <v>2916</v>
      </c>
      <c r="I234" s="8" t="s">
        <v>3302</v>
      </c>
      <c r="M234" s="1" t="s">
        <v>43</v>
      </c>
      <c r="N234" s="1" t="s">
        <v>2917</v>
      </c>
      <c r="O234" s="8" t="s">
        <v>3763</v>
      </c>
      <c r="P234" s="1" t="s">
        <v>45</v>
      </c>
      <c r="Q234" s="1" t="s">
        <v>2918</v>
      </c>
      <c r="R234" s="8" t="s">
        <v>3259</v>
      </c>
      <c r="S234" s="1" t="s">
        <v>47</v>
      </c>
      <c r="T234" s="1" t="s">
        <v>48</v>
      </c>
      <c r="U234" s="1" t="s">
        <v>49</v>
      </c>
      <c r="V234" s="1">
        <v>3</v>
      </c>
      <c r="W234" s="1" t="s">
        <v>123</v>
      </c>
      <c r="X234" s="8"/>
      <c r="Y234" s="1" t="s">
        <v>72</v>
      </c>
      <c r="Z234" s="1" t="s">
        <v>214</v>
      </c>
      <c r="AA234" s="1" t="s">
        <v>53</v>
      </c>
      <c r="AB234" s="1" t="s">
        <v>2919</v>
      </c>
      <c r="AC234" s="8" t="s">
        <v>4296</v>
      </c>
      <c r="AD234" s="1" t="s">
        <v>2920</v>
      </c>
      <c r="AE234" s="8" t="s">
        <v>3265</v>
      </c>
      <c r="AF234" s="1" t="s">
        <v>2921</v>
      </c>
      <c r="AG234" s="8" t="s">
        <v>3858</v>
      </c>
      <c r="AH234" s="1">
        <v>3</v>
      </c>
      <c r="AI234" s="1" t="s">
        <v>2922</v>
      </c>
      <c r="AJ234" s="8" t="s">
        <v>3355</v>
      </c>
      <c r="AK234" s="1">
        <v>4</v>
      </c>
      <c r="AL234" s="1" t="s">
        <v>1519</v>
      </c>
      <c r="AM234" s="8" t="s">
        <v>3906</v>
      </c>
      <c r="AN234" s="1">
        <v>4</v>
      </c>
      <c r="AO234" s="1" t="s">
        <v>2923</v>
      </c>
      <c r="AP234" s="8" t="s">
        <v>3275</v>
      </c>
      <c r="AQ234" s="1">
        <v>4</v>
      </c>
      <c r="AR234" s="1" t="s">
        <v>80</v>
      </c>
      <c r="AS234" s="1" t="s">
        <v>2924</v>
      </c>
      <c r="AT234" s="8" t="s">
        <v>4297</v>
      </c>
      <c r="AU234" s="1" t="s">
        <v>62</v>
      </c>
      <c r="AV234" s="1" t="s">
        <v>63</v>
      </c>
      <c r="AW234" s="1" t="s">
        <v>64</v>
      </c>
      <c r="AZ234" s="1" t="s">
        <v>65</v>
      </c>
    </row>
    <row r="235" spans="1:52" ht="198" x14ac:dyDescent="0.25">
      <c r="A235" s="1">
        <v>44071.718647071757</v>
      </c>
      <c r="B235" s="1" t="s">
        <v>38</v>
      </c>
      <c r="C235" s="1" t="s">
        <v>39</v>
      </c>
      <c r="D235" s="1">
        <v>3</v>
      </c>
      <c r="E235" s="1" t="s">
        <v>2925</v>
      </c>
      <c r="F235" s="8" t="s">
        <v>3472</v>
      </c>
      <c r="G235" s="1" t="s">
        <v>41</v>
      </c>
      <c r="H235" s="1" t="s">
        <v>2926</v>
      </c>
      <c r="I235" s="8" t="s">
        <v>3695</v>
      </c>
      <c r="M235" s="1" t="s">
        <v>43</v>
      </c>
      <c r="N235" s="1" t="s">
        <v>2927</v>
      </c>
      <c r="O235" s="8" t="s">
        <v>4298</v>
      </c>
      <c r="P235" s="1" t="s">
        <v>87</v>
      </c>
      <c r="Q235" s="1" t="s">
        <v>2928</v>
      </c>
      <c r="R235" s="8" t="s">
        <v>3259</v>
      </c>
      <c r="S235" s="1" t="s">
        <v>209</v>
      </c>
      <c r="T235" s="1" t="s">
        <v>48</v>
      </c>
      <c r="U235" s="1" t="s">
        <v>49</v>
      </c>
      <c r="V235" s="1">
        <v>4</v>
      </c>
      <c r="W235" s="1" t="s">
        <v>2438</v>
      </c>
      <c r="X235" s="8"/>
      <c r="Y235" s="1" t="s">
        <v>2929</v>
      </c>
      <c r="Z235" s="1" t="s">
        <v>52</v>
      </c>
      <c r="AA235" s="1" t="s">
        <v>53</v>
      </c>
      <c r="AB235" s="1" t="s">
        <v>2930</v>
      </c>
      <c r="AC235" s="8" t="s">
        <v>4299</v>
      </c>
      <c r="AD235" s="1" t="s">
        <v>2931</v>
      </c>
      <c r="AE235" s="8" t="s">
        <v>3425</v>
      </c>
      <c r="AF235" s="1" t="s">
        <v>2932</v>
      </c>
      <c r="AG235" s="8" t="s">
        <v>4300</v>
      </c>
      <c r="AH235" s="1">
        <v>2</v>
      </c>
      <c r="AI235" s="1" t="s">
        <v>2933</v>
      </c>
      <c r="AJ235" s="8" t="s">
        <v>3355</v>
      </c>
      <c r="AK235" s="1">
        <v>4</v>
      </c>
      <c r="AL235" s="1" t="s">
        <v>2934</v>
      </c>
      <c r="AM235" s="8" t="s">
        <v>4301</v>
      </c>
      <c r="AN235" s="1">
        <v>3</v>
      </c>
      <c r="AO235" s="1" t="s">
        <v>2935</v>
      </c>
      <c r="AP235" s="8" t="s">
        <v>3701</v>
      </c>
      <c r="AQ235" s="1">
        <v>4</v>
      </c>
      <c r="AR235" s="1" t="s">
        <v>60</v>
      </c>
      <c r="AS235" s="1" t="s">
        <v>2936</v>
      </c>
      <c r="AT235" s="8" t="s">
        <v>4302</v>
      </c>
      <c r="AU235" s="1" t="s">
        <v>112</v>
      </c>
      <c r="AV235" s="1" t="s">
        <v>207</v>
      </c>
      <c r="AW235" s="1" t="s">
        <v>356</v>
      </c>
      <c r="AX235" s="13" t="s">
        <v>2937</v>
      </c>
      <c r="AY235" s="8"/>
      <c r="AZ235" s="1" t="s">
        <v>65</v>
      </c>
    </row>
    <row r="236" spans="1:52" ht="92.4" x14ac:dyDescent="0.25">
      <c r="A236" s="1">
        <v>44076.766638877314</v>
      </c>
      <c r="B236" s="1" t="s">
        <v>38</v>
      </c>
      <c r="C236" s="1" t="s">
        <v>143</v>
      </c>
      <c r="D236" s="1">
        <v>1</v>
      </c>
      <c r="E236" s="1" t="s">
        <v>2938</v>
      </c>
      <c r="F236" s="8" t="s">
        <v>3265</v>
      </c>
      <c r="G236" s="1" t="s">
        <v>117</v>
      </c>
      <c r="H236" s="1" t="s">
        <v>2939</v>
      </c>
      <c r="I236" s="8" t="s">
        <v>3259</v>
      </c>
      <c r="J236" s="1" t="s">
        <v>146</v>
      </c>
      <c r="K236" s="1" t="s">
        <v>2940</v>
      </c>
      <c r="L236" s="8" t="s">
        <v>3998</v>
      </c>
      <c r="M236" s="1" t="s">
        <v>43</v>
      </c>
      <c r="N236" s="1" t="s">
        <v>2941</v>
      </c>
      <c r="O236" s="8" t="s">
        <v>4303</v>
      </c>
      <c r="P236" s="1" t="s">
        <v>45</v>
      </c>
      <c r="Q236" s="1" t="s">
        <v>2942</v>
      </c>
      <c r="R236" s="8" t="s">
        <v>3259</v>
      </c>
      <c r="S236" s="1" t="s">
        <v>47</v>
      </c>
      <c r="T236" s="1" t="s">
        <v>48</v>
      </c>
      <c r="U236" s="1" t="s">
        <v>49</v>
      </c>
      <c r="V236" s="1">
        <v>2</v>
      </c>
      <c r="W236" s="1" t="s">
        <v>71</v>
      </c>
      <c r="X236" s="8"/>
      <c r="Y236" s="1" t="s">
        <v>72</v>
      </c>
      <c r="Z236" s="1" t="s">
        <v>52</v>
      </c>
      <c r="AA236" s="1" t="s">
        <v>53</v>
      </c>
      <c r="AB236" s="1" t="s">
        <v>2943</v>
      </c>
      <c r="AC236" s="8" t="s">
        <v>3265</v>
      </c>
      <c r="AD236" s="1" t="s">
        <v>2944</v>
      </c>
      <c r="AE236" s="8" t="s">
        <v>6054</v>
      </c>
      <c r="AF236" s="1" t="s">
        <v>2945</v>
      </c>
      <c r="AG236" s="8" t="s">
        <v>3571</v>
      </c>
      <c r="AH236" s="1">
        <v>4</v>
      </c>
      <c r="AI236" s="1" t="s">
        <v>2945</v>
      </c>
      <c r="AJ236" s="8" t="s">
        <v>3571</v>
      </c>
      <c r="AK236" s="1">
        <v>4</v>
      </c>
      <c r="AL236" s="1" t="s">
        <v>2946</v>
      </c>
      <c r="AM236" s="8" t="s">
        <v>3858</v>
      </c>
      <c r="AN236" s="1">
        <v>4</v>
      </c>
      <c r="AO236" s="1" t="s">
        <v>2947</v>
      </c>
      <c r="AP236" s="8" t="s">
        <v>3571</v>
      </c>
      <c r="AQ236" s="1">
        <v>4</v>
      </c>
      <c r="AR236" s="1" t="s">
        <v>60</v>
      </c>
      <c r="AS236" s="1" t="s">
        <v>2948</v>
      </c>
      <c r="AT236" s="8" t="s">
        <v>3302</v>
      </c>
      <c r="AU236" s="1" t="s">
        <v>406</v>
      </c>
      <c r="AV236" s="1" t="s">
        <v>63</v>
      </c>
      <c r="AW236" s="1" t="s">
        <v>64</v>
      </c>
      <c r="AX236" s="1" t="s">
        <v>2949</v>
      </c>
      <c r="AY236" s="8"/>
      <c r="AZ236" s="1" t="s">
        <v>65</v>
      </c>
    </row>
    <row r="237" spans="1:52" ht="52.8" x14ac:dyDescent="0.25">
      <c r="A237" s="1">
        <v>44083.211268460647</v>
      </c>
      <c r="B237" s="1" t="s">
        <v>38</v>
      </c>
      <c r="C237" s="1" t="s">
        <v>39</v>
      </c>
      <c r="D237" s="1">
        <v>5</v>
      </c>
      <c r="E237" s="1" t="s">
        <v>2950</v>
      </c>
      <c r="F237" s="8" t="s">
        <v>3265</v>
      </c>
      <c r="G237" s="1" t="s">
        <v>117</v>
      </c>
      <c r="H237" s="1" t="s">
        <v>2950</v>
      </c>
      <c r="I237" s="8" t="s">
        <v>4304</v>
      </c>
      <c r="J237" s="1" t="s">
        <v>146</v>
      </c>
      <c r="K237" s="1" t="s">
        <v>2950</v>
      </c>
      <c r="L237" s="8" t="s">
        <v>4305</v>
      </c>
      <c r="M237" s="1" t="s">
        <v>43</v>
      </c>
      <c r="N237" s="1" t="s">
        <v>1878</v>
      </c>
      <c r="O237" s="8" t="s">
        <v>3241</v>
      </c>
      <c r="P237" s="1" t="s">
        <v>45</v>
      </c>
      <c r="Q237" s="1" t="s">
        <v>2951</v>
      </c>
      <c r="R237" s="8" t="s">
        <v>3259</v>
      </c>
      <c r="S237" s="1" t="s">
        <v>39</v>
      </c>
      <c r="T237" s="1" t="s">
        <v>49</v>
      </c>
      <c r="U237" s="1" t="s">
        <v>70</v>
      </c>
      <c r="V237" s="1">
        <v>5</v>
      </c>
      <c r="W237" s="1" t="s">
        <v>71</v>
      </c>
      <c r="X237" s="8"/>
      <c r="Y237" s="1" t="s">
        <v>135</v>
      </c>
      <c r="Z237" s="1" t="s">
        <v>91</v>
      </c>
      <c r="AA237" s="1" t="s">
        <v>53</v>
      </c>
      <c r="AB237" s="1" t="s">
        <v>1878</v>
      </c>
      <c r="AC237" s="8" t="s">
        <v>3241</v>
      </c>
      <c r="AD237" s="1" t="s">
        <v>2952</v>
      </c>
      <c r="AE237" s="8" t="s">
        <v>3265</v>
      </c>
      <c r="AF237" s="1" t="s">
        <v>1878</v>
      </c>
      <c r="AG237" s="8" t="s">
        <v>3241</v>
      </c>
      <c r="AH237" s="1">
        <v>5</v>
      </c>
      <c r="AI237" s="1" t="s">
        <v>2953</v>
      </c>
      <c r="AJ237" s="8" t="s">
        <v>3939</v>
      </c>
      <c r="AK237" s="1">
        <v>5</v>
      </c>
      <c r="AL237" s="1" t="s">
        <v>980</v>
      </c>
      <c r="AM237" s="8" t="s">
        <v>3346</v>
      </c>
      <c r="AN237" s="1">
        <v>5</v>
      </c>
      <c r="AO237" s="1" t="s">
        <v>1949</v>
      </c>
      <c r="AP237" s="8" t="s">
        <v>3571</v>
      </c>
      <c r="AQ237" s="1">
        <v>5</v>
      </c>
      <c r="AR237" s="1" t="s">
        <v>60</v>
      </c>
      <c r="AS237" s="1" t="s">
        <v>1878</v>
      </c>
      <c r="AT237" s="8" t="s">
        <v>3241</v>
      </c>
      <c r="AU237" s="1" t="s">
        <v>193</v>
      </c>
      <c r="AV237" s="1" t="s">
        <v>63</v>
      </c>
      <c r="AW237" s="1" t="s">
        <v>64</v>
      </c>
      <c r="AZ237" s="1" t="s">
        <v>65</v>
      </c>
    </row>
    <row r="238" spans="1:52" ht="158.4" x14ac:dyDescent="0.25">
      <c r="A238" s="1">
        <v>44091.907715532405</v>
      </c>
      <c r="B238" s="1" t="s">
        <v>38</v>
      </c>
      <c r="C238" s="1" t="s">
        <v>209</v>
      </c>
      <c r="D238" s="1">
        <v>2</v>
      </c>
      <c r="E238" s="1" t="s">
        <v>2954</v>
      </c>
      <c r="F238" s="8" t="s">
        <v>3472</v>
      </c>
      <c r="G238" s="1" t="s">
        <v>41</v>
      </c>
      <c r="H238" s="1" t="s">
        <v>2955</v>
      </c>
      <c r="I238" s="8" t="s">
        <v>3472</v>
      </c>
      <c r="M238" s="1" t="s">
        <v>43</v>
      </c>
      <c r="N238" s="1" t="s">
        <v>2956</v>
      </c>
      <c r="O238" s="8" t="s">
        <v>3244</v>
      </c>
      <c r="P238" s="1" t="s">
        <v>87</v>
      </c>
      <c r="Q238" s="1" t="s">
        <v>2957</v>
      </c>
      <c r="R238" s="8" t="s">
        <v>4143</v>
      </c>
      <c r="S238" s="1" t="s">
        <v>89</v>
      </c>
      <c r="T238" s="1" t="s">
        <v>48</v>
      </c>
      <c r="U238" s="1" t="s">
        <v>49</v>
      </c>
      <c r="V238" s="1">
        <v>3</v>
      </c>
      <c r="W238" s="1" t="s">
        <v>228</v>
      </c>
      <c r="X238" s="8"/>
      <c r="Y238" s="1" t="s">
        <v>72</v>
      </c>
      <c r="Z238" s="1" t="s">
        <v>91</v>
      </c>
      <c r="AA238" s="1" t="s">
        <v>53</v>
      </c>
      <c r="AB238" s="1" t="s">
        <v>2958</v>
      </c>
      <c r="AC238" s="8" t="s">
        <v>3265</v>
      </c>
      <c r="AD238" s="1" t="s">
        <v>2959</v>
      </c>
      <c r="AE238" s="8" t="s">
        <v>6054</v>
      </c>
      <c r="AF238" s="1" t="s">
        <v>2960</v>
      </c>
      <c r="AG238" s="8" t="s">
        <v>3635</v>
      </c>
      <c r="AH238" s="1">
        <v>2</v>
      </c>
      <c r="AI238" s="1" t="s">
        <v>2961</v>
      </c>
      <c r="AJ238" s="8" t="s">
        <v>3374</v>
      </c>
      <c r="AK238" s="1">
        <v>3</v>
      </c>
      <c r="AL238" s="1" t="s">
        <v>2962</v>
      </c>
      <c r="AM238" s="8" t="s">
        <v>3562</v>
      </c>
      <c r="AN238" s="1">
        <v>2</v>
      </c>
      <c r="AO238" s="1" t="s">
        <v>2963</v>
      </c>
      <c r="AP238" s="8" t="s">
        <v>3423</v>
      </c>
      <c r="AQ238" s="1">
        <v>3</v>
      </c>
      <c r="AR238" s="1" t="s">
        <v>80</v>
      </c>
      <c r="AS238" s="1" t="s">
        <v>2964</v>
      </c>
      <c r="AT238" s="8" t="s">
        <v>3476</v>
      </c>
      <c r="AU238" s="1" t="s">
        <v>62</v>
      </c>
      <c r="AV238" s="1" t="s">
        <v>63</v>
      </c>
      <c r="AW238" s="1" t="s">
        <v>64</v>
      </c>
      <c r="AZ238" s="1" t="s">
        <v>65</v>
      </c>
    </row>
    <row r="239" spans="1:52" ht="250.8" x14ac:dyDescent="0.25">
      <c r="A239" s="1">
        <v>44092.891425428243</v>
      </c>
      <c r="B239" s="1" t="s">
        <v>38</v>
      </c>
      <c r="C239" s="1" t="s">
        <v>143</v>
      </c>
      <c r="D239" s="1">
        <v>4</v>
      </c>
      <c r="E239" s="1" t="s">
        <v>2965</v>
      </c>
      <c r="F239" s="8" t="s">
        <v>3334</v>
      </c>
      <c r="G239" s="1" t="s">
        <v>41</v>
      </c>
      <c r="H239" s="1" t="s">
        <v>2966</v>
      </c>
      <c r="I239" s="8" t="s">
        <v>4116</v>
      </c>
      <c r="M239" s="1" t="s">
        <v>101</v>
      </c>
      <c r="N239" s="1" t="s">
        <v>2967</v>
      </c>
      <c r="O239" s="8" t="s">
        <v>3932</v>
      </c>
      <c r="P239" s="1" t="s">
        <v>87</v>
      </c>
      <c r="Q239" s="1" t="s">
        <v>2968</v>
      </c>
      <c r="R239" s="8" t="s">
        <v>3259</v>
      </c>
      <c r="S239" s="1" t="s">
        <v>209</v>
      </c>
      <c r="T239" s="1" t="s">
        <v>48</v>
      </c>
      <c r="U239" s="1" t="s">
        <v>49</v>
      </c>
      <c r="V239" s="1">
        <v>4</v>
      </c>
      <c r="W239" s="1" t="s">
        <v>298</v>
      </c>
      <c r="X239" s="8"/>
      <c r="Y239" s="1" t="s">
        <v>51</v>
      </c>
      <c r="Z239" s="1" t="s">
        <v>214</v>
      </c>
      <c r="AA239" s="1" t="s">
        <v>53</v>
      </c>
      <c r="AB239" s="1" t="s">
        <v>2969</v>
      </c>
      <c r="AC239" s="8" t="s">
        <v>3244</v>
      </c>
      <c r="AD239" s="1" t="s">
        <v>2970</v>
      </c>
      <c r="AE239" s="8" t="s">
        <v>3265</v>
      </c>
      <c r="AF239" s="1" t="s">
        <v>2971</v>
      </c>
      <c r="AG239" s="8" t="s">
        <v>3635</v>
      </c>
      <c r="AH239" s="1">
        <v>3</v>
      </c>
      <c r="AI239" s="1" t="s">
        <v>2972</v>
      </c>
      <c r="AJ239" s="8" t="s">
        <v>3355</v>
      </c>
      <c r="AK239" s="1">
        <v>3</v>
      </c>
      <c r="AL239" s="1" t="s">
        <v>2973</v>
      </c>
      <c r="AM239" s="8" t="s">
        <v>3357</v>
      </c>
      <c r="AN239" s="1">
        <v>4</v>
      </c>
      <c r="AO239" s="1" t="s">
        <v>2974</v>
      </c>
      <c r="AP239" s="8" t="s">
        <v>3750</v>
      </c>
      <c r="AQ239" s="1">
        <v>4</v>
      </c>
      <c r="AR239" s="1" t="s">
        <v>140</v>
      </c>
      <c r="AS239" s="1" t="s">
        <v>2975</v>
      </c>
      <c r="AT239" s="8" t="s">
        <v>4306</v>
      </c>
      <c r="AU239" s="1" t="s">
        <v>62</v>
      </c>
      <c r="AV239" s="1" t="s">
        <v>82</v>
      </c>
      <c r="AW239" s="1" t="s">
        <v>64</v>
      </c>
      <c r="AX239" s="1" t="s">
        <v>2976</v>
      </c>
      <c r="AY239" s="8"/>
      <c r="AZ239" s="1" t="s">
        <v>65</v>
      </c>
    </row>
    <row r="240" spans="1:52" ht="52.8" x14ac:dyDescent="0.25">
      <c r="A240" s="1">
        <v>44111.36681068287</v>
      </c>
      <c r="B240" s="1" t="s">
        <v>38</v>
      </c>
      <c r="C240" s="1" t="s">
        <v>209</v>
      </c>
      <c r="D240" s="1">
        <v>4</v>
      </c>
      <c r="E240" s="1" t="s">
        <v>2977</v>
      </c>
      <c r="F240" s="8" t="s">
        <v>3472</v>
      </c>
      <c r="G240" s="1" t="s">
        <v>117</v>
      </c>
      <c r="H240" s="1" t="s">
        <v>2978</v>
      </c>
      <c r="I240" s="8" t="s">
        <v>3259</v>
      </c>
      <c r="J240" s="1" t="s">
        <v>146</v>
      </c>
      <c r="K240" s="1" t="s">
        <v>2979</v>
      </c>
      <c r="L240" s="8" t="s">
        <v>4307</v>
      </c>
      <c r="M240" s="1" t="s">
        <v>43</v>
      </c>
      <c r="N240" s="1" t="s">
        <v>2980</v>
      </c>
      <c r="O240" s="8" t="s">
        <v>3244</v>
      </c>
      <c r="P240" s="1" t="s">
        <v>87</v>
      </c>
      <c r="Q240" s="1" t="s">
        <v>2981</v>
      </c>
      <c r="R240" s="8" t="s">
        <v>3265</v>
      </c>
      <c r="S240" s="1" t="s">
        <v>209</v>
      </c>
      <c r="T240" s="1" t="s">
        <v>48</v>
      </c>
      <c r="U240" s="1" t="s">
        <v>49</v>
      </c>
      <c r="V240" s="1">
        <v>3</v>
      </c>
      <c r="W240" s="1" t="s">
        <v>71</v>
      </c>
      <c r="X240" s="8"/>
      <c r="Y240" s="1" t="s">
        <v>72</v>
      </c>
      <c r="Z240" s="1" t="s">
        <v>52</v>
      </c>
      <c r="AA240" s="1" t="s">
        <v>53</v>
      </c>
      <c r="AB240" s="1" t="s">
        <v>2982</v>
      </c>
      <c r="AC240" s="8" t="s">
        <v>3833</v>
      </c>
      <c r="AD240" s="1" t="s">
        <v>2983</v>
      </c>
      <c r="AE240" s="8" t="s">
        <v>3265</v>
      </c>
      <c r="AF240" s="1" t="s">
        <v>2984</v>
      </c>
      <c r="AG240" s="8" t="s">
        <v>3355</v>
      </c>
      <c r="AH240" s="1">
        <v>3</v>
      </c>
      <c r="AI240" s="1" t="s">
        <v>2984</v>
      </c>
      <c r="AJ240" s="8" t="s">
        <v>3355</v>
      </c>
      <c r="AK240" s="1">
        <v>3</v>
      </c>
      <c r="AL240" s="1" t="s">
        <v>2985</v>
      </c>
      <c r="AM240" s="8" t="s">
        <v>3423</v>
      </c>
      <c r="AN240" s="1">
        <v>3</v>
      </c>
      <c r="AO240" s="1" t="s">
        <v>2986</v>
      </c>
      <c r="AP240" s="8" t="s">
        <v>3355</v>
      </c>
      <c r="AQ240" s="1">
        <v>4</v>
      </c>
      <c r="AR240" s="1" t="s">
        <v>80</v>
      </c>
      <c r="AS240" s="1" t="s">
        <v>2987</v>
      </c>
      <c r="AT240" s="8" t="s">
        <v>4308</v>
      </c>
      <c r="AU240" s="1" t="s">
        <v>62</v>
      </c>
      <c r="AV240" s="1" t="s">
        <v>82</v>
      </c>
      <c r="AW240" s="1" t="s">
        <v>64</v>
      </c>
      <c r="AZ240" s="1" t="s">
        <v>65</v>
      </c>
    </row>
    <row r="241" spans="1:53" ht="132" x14ac:dyDescent="0.25">
      <c r="A241" s="1">
        <v>44113.804461932872</v>
      </c>
      <c r="B241" s="1" t="s">
        <v>38</v>
      </c>
      <c r="C241" s="1" t="s">
        <v>39</v>
      </c>
      <c r="D241" s="1">
        <v>4</v>
      </c>
      <c r="E241" s="1" t="s">
        <v>2988</v>
      </c>
      <c r="F241" s="8" t="s">
        <v>3547</v>
      </c>
      <c r="G241" s="1" t="s">
        <v>41</v>
      </c>
      <c r="H241" s="1" t="s">
        <v>2989</v>
      </c>
      <c r="I241" s="8" t="s">
        <v>3259</v>
      </c>
      <c r="M241" s="1" t="s">
        <v>101</v>
      </c>
      <c r="N241" s="1" t="s">
        <v>2990</v>
      </c>
      <c r="O241" s="8" t="s">
        <v>3763</v>
      </c>
      <c r="P241" s="1" t="s">
        <v>45</v>
      </c>
      <c r="Q241" s="1" t="s">
        <v>2991</v>
      </c>
      <c r="R241" s="8" t="s">
        <v>3425</v>
      </c>
      <c r="S241" s="1" t="s">
        <v>47</v>
      </c>
      <c r="T241" s="1" t="s">
        <v>48</v>
      </c>
      <c r="U241" s="1" t="s">
        <v>49</v>
      </c>
      <c r="V241" s="1">
        <v>4</v>
      </c>
      <c r="W241" s="1" t="s">
        <v>123</v>
      </c>
      <c r="X241" s="8"/>
      <c r="Y241" s="1" t="s">
        <v>72</v>
      </c>
      <c r="Z241" s="1" t="s">
        <v>214</v>
      </c>
      <c r="AA241" s="1" t="s">
        <v>53</v>
      </c>
      <c r="AB241" s="1" t="s">
        <v>2992</v>
      </c>
      <c r="AC241" s="8" t="s">
        <v>4309</v>
      </c>
      <c r="AD241" s="1" t="s">
        <v>2993</v>
      </c>
      <c r="AE241" s="8" t="s">
        <v>3346</v>
      </c>
      <c r="AF241" s="1" t="s">
        <v>2994</v>
      </c>
      <c r="AG241" s="8" t="s">
        <v>3325</v>
      </c>
      <c r="AH241" s="1">
        <v>3</v>
      </c>
      <c r="AI241" s="1" t="s">
        <v>2995</v>
      </c>
      <c r="AJ241" s="8" t="s">
        <v>4310</v>
      </c>
      <c r="AK241" s="1">
        <v>3</v>
      </c>
      <c r="AL241" s="1" t="s">
        <v>2996</v>
      </c>
      <c r="AM241" s="8" t="s">
        <v>3528</v>
      </c>
      <c r="AN241" s="1">
        <v>3</v>
      </c>
      <c r="AO241" s="1" t="s">
        <v>2997</v>
      </c>
      <c r="AP241" s="8" t="s">
        <v>3447</v>
      </c>
      <c r="AQ241" s="1">
        <v>3</v>
      </c>
      <c r="AR241" s="1" t="s">
        <v>60</v>
      </c>
      <c r="AS241" s="1" t="s">
        <v>2998</v>
      </c>
      <c r="AT241" s="8" t="s">
        <v>3329</v>
      </c>
      <c r="AU241" s="1" t="s">
        <v>62</v>
      </c>
      <c r="AV241" s="1" t="s">
        <v>63</v>
      </c>
      <c r="AW241" s="1" t="s">
        <v>64</v>
      </c>
      <c r="AZ241" s="1" t="s">
        <v>65</v>
      </c>
    </row>
    <row r="242" spans="1:53" ht="105.6" x14ac:dyDescent="0.25">
      <c r="A242" s="1">
        <v>44118.536220023147</v>
      </c>
      <c r="B242" s="1" t="s">
        <v>38</v>
      </c>
      <c r="C242" s="1" t="s">
        <v>47</v>
      </c>
      <c r="D242" s="1">
        <v>3</v>
      </c>
      <c r="E242" s="1" t="s">
        <v>2999</v>
      </c>
      <c r="F242" s="8" t="s">
        <v>3246</v>
      </c>
      <c r="G242" s="1" t="s">
        <v>41</v>
      </c>
      <c r="H242" s="1" t="s">
        <v>3000</v>
      </c>
      <c r="I242" s="8" t="s">
        <v>3302</v>
      </c>
      <c r="M242" s="1" t="s">
        <v>101</v>
      </c>
      <c r="N242" s="1" t="s">
        <v>3001</v>
      </c>
      <c r="O242" s="8" t="s">
        <v>3244</v>
      </c>
      <c r="P242" s="1" t="s">
        <v>45</v>
      </c>
      <c r="Q242" s="1" t="s">
        <v>3002</v>
      </c>
      <c r="R242" s="8" t="s">
        <v>4012</v>
      </c>
      <c r="S242" s="1" t="s">
        <v>39</v>
      </c>
      <c r="T242" s="1" t="s">
        <v>48</v>
      </c>
      <c r="U242" s="1" t="s">
        <v>49</v>
      </c>
      <c r="V242" s="1">
        <v>4</v>
      </c>
      <c r="W242" s="1" t="s">
        <v>450</v>
      </c>
      <c r="X242" s="8"/>
      <c r="Y242" s="1" t="s">
        <v>324</v>
      </c>
      <c r="Z242" s="1" t="s">
        <v>73</v>
      </c>
      <c r="AA242" s="1" t="s">
        <v>53</v>
      </c>
      <c r="AB242" s="1" t="s">
        <v>3003</v>
      </c>
      <c r="AC242" s="8" t="s">
        <v>3464</v>
      </c>
      <c r="AD242" s="1" t="s">
        <v>414</v>
      </c>
      <c r="AE242" s="8" t="s">
        <v>3241</v>
      </c>
      <c r="AF242" s="1" t="s">
        <v>3004</v>
      </c>
      <c r="AG242" s="8" t="s">
        <v>3635</v>
      </c>
      <c r="AH242" s="1">
        <v>2</v>
      </c>
      <c r="AI242" s="1" t="s">
        <v>3005</v>
      </c>
      <c r="AJ242" s="8" t="s">
        <v>3355</v>
      </c>
      <c r="AK242" s="1">
        <v>4</v>
      </c>
      <c r="AL242" s="1" t="s">
        <v>3006</v>
      </c>
      <c r="AM242" s="8" t="s">
        <v>4311</v>
      </c>
      <c r="AN242" s="1">
        <v>4</v>
      </c>
      <c r="AO242" s="1" t="s">
        <v>3007</v>
      </c>
      <c r="AP242" s="8" t="s">
        <v>2745</v>
      </c>
      <c r="AQ242" s="1">
        <v>4</v>
      </c>
      <c r="AR242" s="1" t="s">
        <v>60</v>
      </c>
      <c r="AS242" s="1" t="s">
        <v>3008</v>
      </c>
      <c r="AT242" s="8" t="s">
        <v>4020</v>
      </c>
      <c r="AU242" s="1" t="s">
        <v>112</v>
      </c>
      <c r="AV242" s="1" t="s">
        <v>63</v>
      </c>
      <c r="AW242" s="1" t="s">
        <v>356</v>
      </c>
      <c r="AZ242" s="1" t="s">
        <v>65</v>
      </c>
    </row>
    <row r="243" spans="1:53" ht="171.6" x14ac:dyDescent="0.25">
      <c r="A243" s="1">
        <v>44123.723898715281</v>
      </c>
      <c r="B243" s="1" t="s">
        <v>38</v>
      </c>
      <c r="C243" s="1" t="s">
        <v>115</v>
      </c>
      <c r="D243" s="1">
        <v>3</v>
      </c>
      <c r="E243" s="1" t="s">
        <v>3009</v>
      </c>
      <c r="F243" s="8" t="s">
        <v>3265</v>
      </c>
      <c r="G243" s="1" t="s">
        <v>41</v>
      </c>
      <c r="H243" s="1" t="s">
        <v>3010</v>
      </c>
      <c r="I243" s="8" t="s">
        <v>3302</v>
      </c>
      <c r="M243" s="1" t="s">
        <v>43</v>
      </c>
      <c r="N243" s="13" t="s">
        <v>4312</v>
      </c>
      <c r="O243" s="8" t="s">
        <v>4286</v>
      </c>
      <c r="P243" s="1" t="s">
        <v>87</v>
      </c>
      <c r="Q243" s="1" t="s">
        <v>3011</v>
      </c>
      <c r="R243" s="8" t="s">
        <v>3265</v>
      </c>
      <c r="S243" s="1" t="s">
        <v>115</v>
      </c>
      <c r="T243" s="1" t="s">
        <v>184</v>
      </c>
      <c r="U243" s="1" t="s">
        <v>49</v>
      </c>
      <c r="V243" s="1">
        <v>3</v>
      </c>
      <c r="W243" s="1" t="s">
        <v>2672</v>
      </c>
      <c r="X243" s="8"/>
      <c r="Y243" s="1" t="s">
        <v>51</v>
      </c>
      <c r="Z243" s="1" t="s">
        <v>52</v>
      </c>
      <c r="AA243" s="1" t="s">
        <v>53</v>
      </c>
      <c r="AB243" s="1" t="s">
        <v>3012</v>
      </c>
      <c r="AC243" s="8" t="s">
        <v>3244</v>
      </c>
      <c r="AD243" s="1" t="s">
        <v>3013</v>
      </c>
      <c r="AE243" s="8" t="s">
        <v>3265</v>
      </c>
      <c r="AF243" s="1" t="s">
        <v>3014</v>
      </c>
      <c r="AG243" s="8" t="s">
        <v>3636</v>
      </c>
      <c r="AH243" s="1">
        <v>2</v>
      </c>
      <c r="AI243" s="1" t="s">
        <v>3015</v>
      </c>
      <c r="AJ243" s="8" t="s">
        <v>3355</v>
      </c>
      <c r="AK243" s="1">
        <v>4</v>
      </c>
      <c r="AL243" s="1" t="s">
        <v>2701</v>
      </c>
      <c r="AM243" s="8" t="s">
        <v>3355</v>
      </c>
      <c r="AN243" s="1">
        <v>4</v>
      </c>
      <c r="AO243" s="1" t="s">
        <v>3016</v>
      </c>
      <c r="AP243" s="8" t="s">
        <v>3355</v>
      </c>
      <c r="AQ243" s="1">
        <v>3</v>
      </c>
      <c r="AR243" s="1" t="s">
        <v>60</v>
      </c>
      <c r="AS243" s="1" t="s">
        <v>3017</v>
      </c>
      <c r="AT243" s="8" t="s">
        <v>3983</v>
      </c>
      <c r="AU243" s="1" t="s">
        <v>62</v>
      </c>
      <c r="AV243" s="1" t="s">
        <v>160</v>
      </c>
      <c r="AW243" s="1" t="s">
        <v>64</v>
      </c>
      <c r="AZ243" s="1" t="s">
        <v>65</v>
      </c>
    </row>
    <row r="244" spans="1:53" ht="92.4" x14ac:dyDescent="0.25">
      <c r="A244" s="1">
        <v>44123.772139074077</v>
      </c>
      <c r="B244" s="1" t="s">
        <v>38</v>
      </c>
      <c r="C244" s="1" t="s">
        <v>209</v>
      </c>
      <c r="D244" s="1">
        <v>1</v>
      </c>
      <c r="E244" s="1" t="s">
        <v>3018</v>
      </c>
      <c r="F244" s="8" t="s">
        <v>3472</v>
      </c>
      <c r="G244" s="1" t="s">
        <v>41</v>
      </c>
      <c r="H244" s="1" t="s">
        <v>3019</v>
      </c>
      <c r="I244" s="8" t="s">
        <v>3472</v>
      </c>
      <c r="M244" s="1" t="s">
        <v>101</v>
      </c>
      <c r="N244" s="1" t="s">
        <v>3020</v>
      </c>
      <c r="O244" s="8" t="s">
        <v>3882</v>
      </c>
      <c r="P244" s="1" t="s">
        <v>87</v>
      </c>
      <c r="Q244" s="1" t="s">
        <v>3021</v>
      </c>
      <c r="R244" s="8" t="s">
        <v>3259</v>
      </c>
      <c r="S244" s="1" t="s">
        <v>209</v>
      </c>
      <c r="T244" s="1" t="s">
        <v>49</v>
      </c>
      <c r="U244" s="1" t="s">
        <v>70</v>
      </c>
      <c r="V244" s="1">
        <v>3</v>
      </c>
      <c r="W244" s="1" t="s">
        <v>123</v>
      </c>
      <c r="X244" s="8"/>
      <c r="Y244" s="1" t="s">
        <v>72</v>
      </c>
      <c r="Z244" s="1" t="s">
        <v>91</v>
      </c>
      <c r="AA244" s="1" t="s">
        <v>53</v>
      </c>
      <c r="AB244" s="1" t="s">
        <v>3022</v>
      </c>
      <c r="AC244" s="8" t="s">
        <v>4126</v>
      </c>
      <c r="AD244" s="1" t="s">
        <v>3023</v>
      </c>
      <c r="AE244" s="8" t="s">
        <v>3425</v>
      </c>
      <c r="AF244" s="1" t="s">
        <v>3024</v>
      </c>
      <c r="AG244" s="8" t="s">
        <v>3260</v>
      </c>
      <c r="AH244" s="1">
        <v>3</v>
      </c>
      <c r="AI244" s="1" t="s">
        <v>3025</v>
      </c>
      <c r="AJ244" s="8" t="s">
        <v>3374</v>
      </c>
      <c r="AK244" s="1">
        <v>4</v>
      </c>
      <c r="AL244" s="1" t="s">
        <v>3026</v>
      </c>
      <c r="AM244" s="8" t="s">
        <v>3474</v>
      </c>
      <c r="AN244" s="1">
        <v>1</v>
      </c>
      <c r="AO244" s="1" t="s">
        <v>3027</v>
      </c>
      <c r="AP244" s="8" t="s">
        <v>3434</v>
      </c>
      <c r="AQ244" s="1">
        <v>4</v>
      </c>
      <c r="AR244" s="1" t="s">
        <v>80</v>
      </c>
      <c r="AS244" s="1" t="s">
        <v>3028</v>
      </c>
      <c r="AT244" s="8" t="s">
        <v>4269</v>
      </c>
      <c r="AU244" s="1" t="s">
        <v>62</v>
      </c>
      <c r="AV244" s="1" t="s">
        <v>207</v>
      </c>
      <c r="AW244" s="1" t="s">
        <v>64</v>
      </c>
      <c r="AZ244" s="1" t="s">
        <v>65</v>
      </c>
    </row>
    <row r="245" spans="1:53" ht="52.8" x14ac:dyDescent="0.25">
      <c r="A245" s="1">
        <v>44126.272813738426</v>
      </c>
      <c r="B245" s="1" t="s">
        <v>38</v>
      </c>
      <c r="C245" s="1" t="s">
        <v>39</v>
      </c>
      <c r="D245" s="1">
        <v>2</v>
      </c>
      <c r="E245" s="1" t="s">
        <v>3029</v>
      </c>
      <c r="F245" s="8" t="s">
        <v>3265</v>
      </c>
      <c r="G245" s="1" t="s">
        <v>41</v>
      </c>
      <c r="H245" s="1" t="s">
        <v>3030</v>
      </c>
      <c r="I245" s="8" t="s">
        <v>3642</v>
      </c>
      <c r="M245" s="1" t="s">
        <v>101</v>
      </c>
      <c r="N245" s="1" t="s">
        <v>3031</v>
      </c>
      <c r="O245" s="8" t="s">
        <v>3244</v>
      </c>
      <c r="P245" s="1" t="s">
        <v>45</v>
      </c>
      <c r="Q245" s="1" t="s">
        <v>3032</v>
      </c>
      <c r="R245" s="8" t="s">
        <v>3244</v>
      </c>
      <c r="S245" s="1" t="s">
        <v>39</v>
      </c>
      <c r="T245" s="1" t="s">
        <v>49</v>
      </c>
      <c r="U245" s="1" t="s">
        <v>70</v>
      </c>
      <c r="V245" s="1">
        <v>5</v>
      </c>
      <c r="W245" s="1" t="s">
        <v>71</v>
      </c>
      <c r="X245" s="8"/>
      <c r="Y245" s="1" t="s">
        <v>135</v>
      </c>
      <c r="Z245" s="1" t="s">
        <v>91</v>
      </c>
      <c r="AA245" s="1" t="s">
        <v>152</v>
      </c>
      <c r="AB245" s="1" t="s">
        <v>3033</v>
      </c>
      <c r="AC245" s="8" t="s">
        <v>3329</v>
      </c>
      <c r="AD245" s="1" t="s">
        <v>263</v>
      </c>
      <c r="AE245" s="8" t="s">
        <v>3241</v>
      </c>
      <c r="AF245" s="13" t="s">
        <v>3034</v>
      </c>
      <c r="AG245" s="8" t="s">
        <v>3848</v>
      </c>
      <c r="AH245" s="1">
        <v>2</v>
      </c>
      <c r="AI245" s="1" t="s">
        <v>3035</v>
      </c>
      <c r="AJ245" s="8" t="s">
        <v>3939</v>
      </c>
      <c r="AK245" s="1">
        <v>4</v>
      </c>
      <c r="AL245" s="1" t="s">
        <v>3036</v>
      </c>
      <c r="AM245" s="8" t="s">
        <v>3355</v>
      </c>
      <c r="AN245" s="1">
        <v>4</v>
      </c>
      <c r="AO245" s="1" t="s">
        <v>3037</v>
      </c>
      <c r="AP245" s="8" t="s">
        <v>3302</v>
      </c>
      <c r="AQ245" s="1">
        <v>2</v>
      </c>
      <c r="AR245" s="1" t="s">
        <v>60</v>
      </c>
      <c r="AS245" s="1" t="s">
        <v>3038</v>
      </c>
      <c r="AT245" s="8" t="s">
        <v>3427</v>
      </c>
      <c r="AU245" s="1" t="s">
        <v>62</v>
      </c>
      <c r="AV245" s="1" t="s">
        <v>3039</v>
      </c>
      <c r="AW245" s="1" t="s">
        <v>64</v>
      </c>
      <c r="AX245" s="1" t="s">
        <v>3040</v>
      </c>
      <c r="AY245" s="8"/>
      <c r="AZ245" s="1" t="s">
        <v>65</v>
      </c>
    </row>
    <row r="246" spans="1:53" ht="145.19999999999999" x14ac:dyDescent="0.25">
      <c r="A246" s="1">
        <v>44126.88618966435</v>
      </c>
      <c r="B246" s="1" t="s">
        <v>38</v>
      </c>
      <c r="C246" s="1" t="s">
        <v>47</v>
      </c>
      <c r="D246" s="1">
        <v>3</v>
      </c>
      <c r="E246" s="1" t="s">
        <v>3041</v>
      </c>
      <c r="F246" s="8" t="s">
        <v>3253</v>
      </c>
      <c r="G246" s="1" t="s">
        <v>117</v>
      </c>
      <c r="H246" s="1" t="s">
        <v>3042</v>
      </c>
      <c r="I246" s="8" t="s">
        <v>3472</v>
      </c>
      <c r="J246" s="1" t="s">
        <v>146</v>
      </c>
      <c r="K246" s="1" t="s">
        <v>3043</v>
      </c>
      <c r="L246" s="8" t="s">
        <v>3238</v>
      </c>
      <c r="M246" s="1" t="s">
        <v>43</v>
      </c>
      <c r="N246" s="1" t="s">
        <v>3044</v>
      </c>
      <c r="O246" s="8" t="s">
        <v>3244</v>
      </c>
      <c r="P246" s="1" t="s">
        <v>87</v>
      </c>
      <c r="Q246" s="1" t="s">
        <v>3045</v>
      </c>
      <c r="R246" s="8" t="s">
        <v>3642</v>
      </c>
      <c r="S246" s="1" t="s">
        <v>89</v>
      </c>
      <c r="T246" s="1" t="s">
        <v>48</v>
      </c>
      <c r="U246" s="1" t="s">
        <v>48</v>
      </c>
      <c r="V246" s="1">
        <v>3</v>
      </c>
      <c r="W246" s="1" t="s">
        <v>3046</v>
      </c>
      <c r="X246" s="8"/>
      <c r="Y246" s="1" t="s">
        <v>72</v>
      </c>
      <c r="Z246" s="1" t="s">
        <v>91</v>
      </c>
      <c r="AA246" s="1" t="s">
        <v>3047</v>
      </c>
      <c r="AB246" s="1" t="s">
        <v>3048</v>
      </c>
      <c r="AC246" s="8" t="s">
        <v>3476</v>
      </c>
      <c r="AD246" s="1" t="s">
        <v>3049</v>
      </c>
      <c r="AE246" s="8" t="s">
        <v>3425</v>
      </c>
      <c r="AF246" s="1" t="s">
        <v>3050</v>
      </c>
      <c r="AG246" s="8" t="s">
        <v>3346</v>
      </c>
      <c r="AH246" s="1">
        <v>4</v>
      </c>
      <c r="AI246" s="1" t="s">
        <v>3051</v>
      </c>
      <c r="AJ246" s="8" t="s">
        <v>3346</v>
      </c>
      <c r="AK246" s="1">
        <v>4</v>
      </c>
      <c r="AL246" s="1" t="s">
        <v>3052</v>
      </c>
      <c r="AM246" s="8" t="s">
        <v>3562</v>
      </c>
      <c r="AN246" s="1">
        <v>3</v>
      </c>
      <c r="AO246" s="1" t="s">
        <v>3053</v>
      </c>
      <c r="AP246" s="8" t="s">
        <v>3872</v>
      </c>
      <c r="AQ246" s="1">
        <v>4</v>
      </c>
      <c r="AR246" s="1" t="s">
        <v>191</v>
      </c>
      <c r="AS246" s="1" t="s">
        <v>3054</v>
      </c>
      <c r="AT246" s="8" t="s">
        <v>2745</v>
      </c>
      <c r="AU246" s="1" t="s">
        <v>112</v>
      </c>
      <c r="AV246" s="1" t="s">
        <v>343</v>
      </c>
      <c r="AW246" s="1" t="s">
        <v>3055</v>
      </c>
      <c r="AZ246" s="3" t="s">
        <v>3056</v>
      </c>
      <c r="BA246" s="9" t="s">
        <v>3273</v>
      </c>
    </row>
    <row r="247" spans="1:53" ht="52.8" x14ac:dyDescent="0.25">
      <c r="A247" s="1">
        <v>44132.167571145837</v>
      </c>
      <c r="B247" s="1" t="s">
        <v>38</v>
      </c>
      <c r="C247" s="1" t="s">
        <v>143</v>
      </c>
      <c r="D247" s="1">
        <v>5</v>
      </c>
      <c r="E247" s="1" t="s">
        <v>3057</v>
      </c>
      <c r="F247" s="8" t="s">
        <v>3292</v>
      </c>
      <c r="G247" s="1" t="s">
        <v>117</v>
      </c>
      <c r="H247" s="1" t="s">
        <v>3058</v>
      </c>
      <c r="I247" s="8" t="s">
        <v>3313</v>
      </c>
      <c r="J247" s="1" t="s">
        <v>146</v>
      </c>
      <c r="K247" s="1" t="s">
        <v>3059</v>
      </c>
      <c r="L247" s="8" t="s">
        <v>3313</v>
      </c>
      <c r="M247" s="1" t="s">
        <v>101</v>
      </c>
      <c r="N247" s="1" t="s">
        <v>3060</v>
      </c>
      <c r="O247" s="8" t="s">
        <v>3244</v>
      </c>
      <c r="P247" s="1" t="s">
        <v>87</v>
      </c>
      <c r="Q247" s="1" t="s">
        <v>3061</v>
      </c>
      <c r="R247" s="8" t="s">
        <v>3259</v>
      </c>
      <c r="S247" s="1" t="s">
        <v>209</v>
      </c>
      <c r="T247" s="1" t="s">
        <v>48</v>
      </c>
      <c r="U247" s="1" t="s">
        <v>49</v>
      </c>
      <c r="V247" s="1">
        <v>5</v>
      </c>
      <c r="W247" s="1" t="s">
        <v>71</v>
      </c>
      <c r="X247" s="8"/>
      <c r="Y247" s="1" t="s">
        <v>135</v>
      </c>
      <c r="Z247" s="1" t="s">
        <v>73</v>
      </c>
      <c r="AA247" s="1" t="s">
        <v>152</v>
      </c>
      <c r="AB247" s="1" t="s">
        <v>3062</v>
      </c>
      <c r="AC247" s="8" t="s">
        <v>4143</v>
      </c>
      <c r="AD247" s="1" t="s">
        <v>1674</v>
      </c>
      <c r="AE247" s="8" t="s">
        <v>3265</v>
      </c>
      <c r="AF247" s="1" t="s">
        <v>3063</v>
      </c>
      <c r="AG247" s="8" t="s">
        <v>3355</v>
      </c>
      <c r="AH247" s="1">
        <v>4</v>
      </c>
      <c r="AI247" s="1" t="s">
        <v>3064</v>
      </c>
      <c r="AJ247" s="8" t="s">
        <v>3423</v>
      </c>
      <c r="AK247" s="1">
        <v>4</v>
      </c>
      <c r="AL247" s="1" t="s">
        <v>3065</v>
      </c>
      <c r="AM247" s="8" t="s">
        <v>3346</v>
      </c>
      <c r="AN247" s="1">
        <v>4</v>
      </c>
      <c r="AO247" s="1" t="s">
        <v>1165</v>
      </c>
      <c r="AP247" s="8" t="s">
        <v>3346</v>
      </c>
      <c r="AQ247" s="1">
        <v>4</v>
      </c>
      <c r="AR247" s="1" t="s">
        <v>80</v>
      </c>
      <c r="AS247" s="1" t="s">
        <v>3066</v>
      </c>
      <c r="AT247" s="8" t="s">
        <v>3476</v>
      </c>
      <c r="AU247" s="1" t="s">
        <v>62</v>
      </c>
      <c r="AV247" s="1" t="s">
        <v>63</v>
      </c>
      <c r="AW247" s="1" t="s">
        <v>64</v>
      </c>
      <c r="AZ247" s="1" t="s">
        <v>65</v>
      </c>
    </row>
    <row r="248" spans="1:53" ht="52.8" x14ac:dyDescent="0.25">
      <c r="A248" s="1">
        <v>44136.601802511577</v>
      </c>
      <c r="B248" s="1" t="s">
        <v>38</v>
      </c>
      <c r="C248" s="1" t="s">
        <v>115</v>
      </c>
      <c r="D248" s="1">
        <v>3</v>
      </c>
      <c r="E248" s="1" t="s">
        <v>3067</v>
      </c>
      <c r="F248" s="8" t="s">
        <v>3241</v>
      </c>
      <c r="G248" s="1" t="s">
        <v>117</v>
      </c>
      <c r="H248" s="1" t="s">
        <v>3068</v>
      </c>
      <c r="I248" s="8" t="s">
        <v>3259</v>
      </c>
      <c r="J248" s="1" t="s">
        <v>146</v>
      </c>
      <c r="K248" s="13" t="s">
        <v>3069</v>
      </c>
      <c r="L248" s="8" t="s">
        <v>3313</v>
      </c>
      <c r="M248" s="1" t="s">
        <v>43</v>
      </c>
      <c r="N248" s="1" t="s">
        <v>3070</v>
      </c>
      <c r="O248" s="8" t="s">
        <v>3259</v>
      </c>
      <c r="P248" s="1" t="s">
        <v>45</v>
      </c>
      <c r="Q248" s="1" t="s">
        <v>3071</v>
      </c>
      <c r="R248" s="8" t="s">
        <v>3425</v>
      </c>
      <c r="S248" s="1" t="s">
        <v>115</v>
      </c>
      <c r="T248" s="1" t="s">
        <v>49</v>
      </c>
      <c r="U248" s="1" t="s">
        <v>70</v>
      </c>
      <c r="V248" s="1">
        <v>3</v>
      </c>
      <c r="W248" s="1" t="s">
        <v>71</v>
      </c>
      <c r="X248" s="8"/>
      <c r="Y248" s="1" t="s">
        <v>72</v>
      </c>
      <c r="Z248" s="1" t="s">
        <v>73</v>
      </c>
      <c r="AA248" s="1" t="s">
        <v>53</v>
      </c>
      <c r="AB248" s="1" t="s">
        <v>429</v>
      </c>
      <c r="AC248" s="8" t="s">
        <v>3642</v>
      </c>
      <c r="AD248" s="1" t="s">
        <v>124</v>
      </c>
      <c r="AE248" s="8" t="s">
        <v>6054</v>
      </c>
      <c r="AF248" s="1" t="s">
        <v>2571</v>
      </c>
      <c r="AG248" s="8" t="s">
        <v>3906</v>
      </c>
      <c r="AH248" s="1">
        <v>3</v>
      </c>
      <c r="AI248" s="1" t="s">
        <v>3072</v>
      </c>
      <c r="AJ248" s="8" t="s">
        <v>4313</v>
      </c>
      <c r="AK248" s="1">
        <v>3</v>
      </c>
      <c r="AL248" s="1" t="s">
        <v>1057</v>
      </c>
      <c r="AM248" s="8" t="s">
        <v>3346</v>
      </c>
      <c r="AN248" s="1">
        <v>3</v>
      </c>
      <c r="AO248" s="1" t="s">
        <v>2702</v>
      </c>
      <c r="AP248" s="8" t="s">
        <v>4314</v>
      </c>
      <c r="AQ248" s="1">
        <v>3</v>
      </c>
      <c r="AR248" s="1" t="s">
        <v>60</v>
      </c>
      <c r="AS248" s="1" t="s">
        <v>3072</v>
      </c>
      <c r="AT248" s="8" t="s">
        <v>3302</v>
      </c>
      <c r="AU248" s="1" t="s">
        <v>406</v>
      </c>
      <c r="AV248" s="1" t="s">
        <v>160</v>
      </c>
      <c r="AW248" s="1" t="s">
        <v>3073</v>
      </c>
      <c r="AX248" s="1" t="s">
        <v>3074</v>
      </c>
      <c r="AY248" s="8"/>
      <c r="AZ248" s="1" t="s">
        <v>65</v>
      </c>
    </row>
    <row r="249" spans="1:53" ht="132" x14ac:dyDescent="0.25">
      <c r="A249" s="1">
        <v>44147.96371059028</v>
      </c>
      <c r="B249" s="1" t="s">
        <v>38</v>
      </c>
      <c r="C249" s="1" t="s">
        <v>143</v>
      </c>
      <c r="D249" s="1">
        <v>1</v>
      </c>
      <c r="E249" s="1" t="s">
        <v>3075</v>
      </c>
      <c r="F249" s="8" t="s">
        <v>4292</v>
      </c>
      <c r="G249" s="1" t="s">
        <v>41</v>
      </c>
      <c r="H249" s="1" t="s">
        <v>3076</v>
      </c>
      <c r="I249" s="8" t="s">
        <v>4315</v>
      </c>
      <c r="M249" s="1" t="s">
        <v>101</v>
      </c>
      <c r="N249" s="1" t="s">
        <v>3077</v>
      </c>
      <c r="O249" s="8" t="s">
        <v>3611</v>
      </c>
      <c r="P249" s="1" t="s">
        <v>87</v>
      </c>
      <c r="Q249" s="1" t="s">
        <v>3078</v>
      </c>
      <c r="R249" s="8" t="s">
        <v>3259</v>
      </c>
      <c r="S249" s="1" t="s">
        <v>209</v>
      </c>
      <c r="T249" s="1" t="s">
        <v>48</v>
      </c>
      <c r="U249" s="1" t="s">
        <v>49</v>
      </c>
      <c r="V249" s="1">
        <v>3</v>
      </c>
      <c r="W249" s="1" t="s">
        <v>71</v>
      </c>
      <c r="X249" s="8"/>
      <c r="Y249" s="1" t="s">
        <v>72</v>
      </c>
      <c r="Z249" s="1" t="s">
        <v>73</v>
      </c>
      <c r="AA249" s="1" t="s">
        <v>53</v>
      </c>
      <c r="AB249" s="1" t="s">
        <v>3079</v>
      </c>
      <c r="AC249" s="8" t="s">
        <v>4116</v>
      </c>
      <c r="AD249" s="1" t="s">
        <v>3080</v>
      </c>
      <c r="AE249" s="8" t="s">
        <v>6054</v>
      </c>
      <c r="AF249" s="1" t="s">
        <v>3081</v>
      </c>
      <c r="AG249" s="8" t="s">
        <v>3635</v>
      </c>
      <c r="AH249" s="1">
        <v>3</v>
      </c>
      <c r="AI249" s="1" t="s">
        <v>3082</v>
      </c>
      <c r="AJ249" s="8" t="s">
        <v>4316</v>
      </c>
      <c r="AK249" s="1">
        <v>4</v>
      </c>
      <c r="AL249" s="1" t="s">
        <v>3083</v>
      </c>
      <c r="AM249" s="8" t="s">
        <v>3292</v>
      </c>
      <c r="AN249" s="1">
        <v>4</v>
      </c>
      <c r="AO249" s="1" t="s">
        <v>3084</v>
      </c>
      <c r="AP249" s="8" t="s">
        <v>3355</v>
      </c>
      <c r="AQ249" s="1">
        <v>4</v>
      </c>
      <c r="AR249" s="1" t="s">
        <v>80</v>
      </c>
      <c r="AS249" s="1" t="s">
        <v>3085</v>
      </c>
      <c r="AT249" s="8" t="s">
        <v>4308</v>
      </c>
      <c r="AU249" s="1" t="s">
        <v>62</v>
      </c>
      <c r="AV249" s="1" t="s">
        <v>82</v>
      </c>
      <c r="AW249" s="1" t="s">
        <v>3086</v>
      </c>
      <c r="AX249" s="13" t="s">
        <v>3087</v>
      </c>
      <c r="AY249" s="8"/>
      <c r="AZ249" s="1" t="s">
        <v>65</v>
      </c>
    </row>
    <row r="250" spans="1:53" ht="132" x14ac:dyDescent="0.25">
      <c r="A250" s="1">
        <v>44169.145984282412</v>
      </c>
      <c r="B250" s="1" t="s">
        <v>38</v>
      </c>
      <c r="C250" s="1" t="s">
        <v>209</v>
      </c>
      <c r="D250" s="1">
        <v>4</v>
      </c>
      <c r="E250" s="1" t="s">
        <v>3088</v>
      </c>
      <c r="F250" s="8" t="s">
        <v>3238</v>
      </c>
      <c r="G250" s="1" t="s">
        <v>41</v>
      </c>
      <c r="H250" s="1" t="s">
        <v>3089</v>
      </c>
      <c r="I250" s="8" t="s">
        <v>3239</v>
      </c>
      <c r="M250" s="1" t="s">
        <v>101</v>
      </c>
      <c r="N250" s="1" t="s">
        <v>3090</v>
      </c>
      <c r="O250" s="8" t="s">
        <v>3978</v>
      </c>
      <c r="P250" s="1" t="s">
        <v>87</v>
      </c>
      <c r="Q250" s="1" t="s">
        <v>3091</v>
      </c>
      <c r="R250" s="8" t="s">
        <v>3259</v>
      </c>
      <c r="S250" s="1" t="s">
        <v>209</v>
      </c>
      <c r="T250" s="1" t="s">
        <v>49</v>
      </c>
      <c r="U250" s="1" t="s">
        <v>70</v>
      </c>
      <c r="V250" s="1">
        <v>4</v>
      </c>
      <c r="W250" s="1" t="s">
        <v>1310</v>
      </c>
      <c r="X250" s="8"/>
      <c r="Y250" s="1" t="s">
        <v>72</v>
      </c>
      <c r="Z250" s="1" t="s">
        <v>52</v>
      </c>
      <c r="AA250" s="1" t="s">
        <v>152</v>
      </c>
      <c r="AB250" s="1" t="s">
        <v>3092</v>
      </c>
      <c r="AC250" s="8" t="s">
        <v>3265</v>
      </c>
      <c r="AD250" s="1" t="s">
        <v>3093</v>
      </c>
      <c r="AE250" s="8" t="s">
        <v>3265</v>
      </c>
      <c r="AF250" s="1" t="s">
        <v>3094</v>
      </c>
      <c r="AG250" s="8" t="s">
        <v>4317</v>
      </c>
      <c r="AH250" s="1">
        <v>2</v>
      </c>
      <c r="AI250" s="1" t="s">
        <v>3095</v>
      </c>
      <c r="AJ250" s="8" t="s">
        <v>4318</v>
      </c>
      <c r="AK250" s="1">
        <v>2</v>
      </c>
      <c r="AL250" s="1" t="s">
        <v>3096</v>
      </c>
      <c r="AM250" s="8" t="s">
        <v>4319</v>
      </c>
      <c r="AN250" s="1">
        <v>2</v>
      </c>
      <c r="AO250" s="1" t="s">
        <v>3097</v>
      </c>
      <c r="AP250" s="8" t="s">
        <v>4291</v>
      </c>
      <c r="AQ250" s="1">
        <v>2</v>
      </c>
      <c r="AR250" s="1" t="s">
        <v>60</v>
      </c>
      <c r="AS250" s="1" t="s">
        <v>3098</v>
      </c>
      <c r="AT250" s="8" t="s">
        <v>4320</v>
      </c>
      <c r="AU250" s="1" t="s">
        <v>62</v>
      </c>
      <c r="AW250" s="1" t="s">
        <v>64</v>
      </c>
      <c r="AX250" s="1" t="s">
        <v>3099</v>
      </c>
      <c r="AY250" s="8"/>
      <c r="AZ250" s="1" t="s">
        <v>65</v>
      </c>
    </row>
    <row r="251" spans="1:53" ht="158.4" x14ac:dyDescent="0.25">
      <c r="A251" s="1">
        <v>44169.259765937502</v>
      </c>
      <c r="B251" s="1" t="s">
        <v>38</v>
      </c>
      <c r="C251" s="1" t="s">
        <v>39</v>
      </c>
      <c r="D251" s="1">
        <v>1</v>
      </c>
      <c r="E251" s="1" t="s">
        <v>3100</v>
      </c>
      <c r="F251" s="8" t="s">
        <v>3472</v>
      </c>
      <c r="G251" s="1" t="s">
        <v>41</v>
      </c>
      <c r="H251" s="1" t="s">
        <v>3101</v>
      </c>
      <c r="I251" s="8" t="s">
        <v>3977</v>
      </c>
      <c r="M251" s="1" t="s">
        <v>101</v>
      </c>
      <c r="N251" s="1" t="s">
        <v>3102</v>
      </c>
      <c r="O251" s="8" t="s">
        <v>3735</v>
      </c>
      <c r="P251" s="1" t="s">
        <v>87</v>
      </c>
      <c r="Q251" s="1" t="s">
        <v>3103</v>
      </c>
      <c r="R251" s="8" t="s">
        <v>3259</v>
      </c>
      <c r="S251" s="1" t="s">
        <v>39</v>
      </c>
      <c r="T251" s="1" t="s">
        <v>49</v>
      </c>
      <c r="U251" s="1" t="s">
        <v>70</v>
      </c>
      <c r="V251" s="1">
        <v>3</v>
      </c>
      <c r="W251" s="1" t="s">
        <v>71</v>
      </c>
      <c r="X251" s="8"/>
      <c r="Y251" s="1" t="s">
        <v>3104</v>
      </c>
      <c r="Z251" s="1" t="s">
        <v>73</v>
      </c>
      <c r="AA251" s="1" t="s">
        <v>152</v>
      </c>
      <c r="AB251" s="1" t="s">
        <v>3105</v>
      </c>
      <c r="AC251" s="8" t="s">
        <v>4321</v>
      </c>
      <c r="AD251" s="1" t="s">
        <v>3106</v>
      </c>
      <c r="AE251" s="8" t="s">
        <v>3265</v>
      </c>
      <c r="AF251" s="1" t="s">
        <v>3107</v>
      </c>
      <c r="AG251" s="8" t="s">
        <v>3635</v>
      </c>
      <c r="AH251" s="1">
        <v>2</v>
      </c>
      <c r="AI251" s="1" t="s">
        <v>3108</v>
      </c>
      <c r="AJ251" s="8" t="s">
        <v>4322</v>
      </c>
      <c r="AK251" s="1">
        <v>4</v>
      </c>
      <c r="AL251" s="1" t="s">
        <v>3109</v>
      </c>
      <c r="AM251" s="8" t="s">
        <v>4322</v>
      </c>
      <c r="AN251" s="1">
        <v>4</v>
      </c>
      <c r="AO251" s="1" t="s">
        <v>3110</v>
      </c>
      <c r="AP251" s="8" t="s">
        <v>3624</v>
      </c>
      <c r="AQ251" s="1">
        <v>3</v>
      </c>
      <c r="AR251" s="1" t="s">
        <v>60</v>
      </c>
      <c r="AS251" s="1" t="s">
        <v>3111</v>
      </c>
      <c r="AT251" s="8" t="s">
        <v>3302</v>
      </c>
      <c r="AU251" s="1" t="s">
        <v>62</v>
      </c>
      <c r="AV251" s="1" t="s">
        <v>63</v>
      </c>
      <c r="AW251" s="1" t="s">
        <v>64</v>
      </c>
      <c r="AZ251" s="1" t="s">
        <v>65</v>
      </c>
    </row>
    <row r="252" spans="1:53" ht="171.6" x14ac:dyDescent="0.25">
      <c r="A252" s="1">
        <v>44179.709996805555</v>
      </c>
      <c r="B252" s="1" t="s">
        <v>38</v>
      </c>
      <c r="C252" s="1" t="s">
        <v>115</v>
      </c>
      <c r="D252" s="1">
        <v>2</v>
      </c>
      <c r="E252" s="1" t="s">
        <v>3112</v>
      </c>
      <c r="F252" s="8" t="s">
        <v>3449</v>
      </c>
      <c r="G252" s="1" t="s">
        <v>41</v>
      </c>
      <c r="H252" s="1" t="s">
        <v>3113</v>
      </c>
      <c r="I252" s="8" t="s">
        <v>4120</v>
      </c>
      <c r="M252" s="1" t="s">
        <v>43</v>
      </c>
      <c r="N252" s="1" t="s">
        <v>3114</v>
      </c>
      <c r="O252" s="8" t="s">
        <v>3244</v>
      </c>
      <c r="P252" s="1" t="s">
        <v>87</v>
      </c>
      <c r="Q252" s="1" t="s">
        <v>3115</v>
      </c>
      <c r="R252" s="8" t="s">
        <v>3259</v>
      </c>
      <c r="S252" s="1" t="s">
        <v>89</v>
      </c>
      <c r="T252" s="1" t="s">
        <v>48</v>
      </c>
      <c r="U252" s="1" t="s">
        <v>49</v>
      </c>
      <c r="V252" s="1">
        <v>4</v>
      </c>
      <c r="W252" s="1" t="s">
        <v>134</v>
      </c>
      <c r="X252" s="8"/>
      <c r="Y252" s="1" t="s">
        <v>424</v>
      </c>
      <c r="Z252" s="1" t="s">
        <v>52</v>
      </c>
      <c r="AA252" s="1" t="s">
        <v>152</v>
      </c>
      <c r="AB252" s="1" t="s">
        <v>3116</v>
      </c>
      <c r="AC252" s="8" t="s">
        <v>3932</v>
      </c>
      <c r="AD252" s="1" t="s">
        <v>3117</v>
      </c>
      <c r="AE252" s="8" t="s">
        <v>6054</v>
      </c>
      <c r="AF252" s="1" t="s">
        <v>3118</v>
      </c>
      <c r="AG252" s="8" t="s">
        <v>4323</v>
      </c>
      <c r="AH252" s="1">
        <v>2</v>
      </c>
      <c r="AI252" s="1" t="s">
        <v>3119</v>
      </c>
      <c r="AJ252" s="8" t="s">
        <v>4324</v>
      </c>
      <c r="AK252" s="1">
        <v>4</v>
      </c>
      <c r="AL252" s="1" t="s">
        <v>3120</v>
      </c>
      <c r="AM252" s="8" t="s">
        <v>4325</v>
      </c>
      <c r="AN252" s="1">
        <v>4</v>
      </c>
      <c r="AO252" s="1" t="s">
        <v>3121</v>
      </c>
      <c r="AP252" s="8" t="s">
        <v>3423</v>
      </c>
      <c r="AQ252" s="1">
        <v>4</v>
      </c>
      <c r="AR252" s="1" t="s">
        <v>60</v>
      </c>
      <c r="AS252" s="13" t="s">
        <v>3122</v>
      </c>
      <c r="AT252" s="8" t="s">
        <v>4326</v>
      </c>
      <c r="AU252" s="1" t="s">
        <v>62</v>
      </c>
      <c r="AV252" s="1" t="s">
        <v>207</v>
      </c>
      <c r="AW252" s="1" t="s">
        <v>64</v>
      </c>
      <c r="AZ252" s="1" t="s">
        <v>65</v>
      </c>
    </row>
    <row r="253" spans="1:53" ht="52.8" x14ac:dyDescent="0.25">
      <c r="A253" s="1">
        <v>44181.969254791664</v>
      </c>
      <c r="B253" s="1" t="s">
        <v>38</v>
      </c>
      <c r="C253" s="1" t="s">
        <v>39</v>
      </c>
      <c r="D253" s="1">
        <v>3</v>
      </c>
      <c r="E253" s="1" t="s">
        <v>3123</v>
      </c>
      <c r="F253" s="8" t="s">
        <v>3625</v>
      </c>
      <c r="G253" s="1" t="s">
        <v>41</v>
      </c>
      <c r="H253" s="1" t="s">
        <v>3124</v>
      </c>
      <c r="I253" s="8" t="s">
        <v>3625</v>
      </c>
      <c r="M253" s="1" t="s">
        <v>43</v>
      </c>
      <c r="N253" s="1" t="s">
        <v>3125</v>
      </c>
      <c r="O253" s="8" t="s">
        <v>3244</v>
      </c>
      <c r="P253" s="1" t="s">
        <v>87</v>
      </c>
      <c r="Q253" s="1" t="s">
        <v>3126</v>
      </c>
      <c r="R253" s="8" t="s">
        <v>3259</v>
      </c>
      <c r="S253" s="1" t="s">
        <v>39</v>
      </c>
      <c r="T253" s="1" t="s">
        <v>49</v>
      </c>
      <c r="U253" s="1" t="s">
        <v>48</v>
      </c>
      <c r="V253" s="1">
        <v>4</v>
      </c>
      <c r="W253" s="1" t="s">
        <v>1734</v>
      </c>
      <c r="X253" s="8"/>
      <c r="Y253" s="1" t="s">
        <v>135</v>
      </c>
      <c r="Z253" s="1" t="s">
        <v>214</v>
      </c>
      <c r="AA253" s="1" t="s">
        <v>152</v>
      </c>
      <c r="AB253" s="1" t="s">
        <v>3127</v>
      </c>
      <c r="AC253" s="8" t="s">
        <v>3244</v>
      </c>
      <c r="AD253" s="1" t="s">
        <v>1878</v>
      </c>
      <c r="AE253" s="8" t="s">
        <v>3241</v>
      </c>
      <c r="AF253" s="1" t="s">
        <v>3128</v>
      </c>
      <c r="AG253" s="8" t="s">
        <v>3939</v>
      </c>
      <c r="AH253" s="1">
        <v>4</v>
      </c>
      <c r="AI253" s="1" t="s">
        <v>3129</v>
      </c>
      <c r="AJ253" s="8" t="s">
        <v>3636</v>
      </c>
      <c r="AK253" s="1">
        <v>2</v>
      </c>
      <c r="AL253" s="1" t="s">
        <v>3130</v>
      </c>
      <c r="AM253" s="8" t="s">
        <v>3906</v>
      </c>
      <c r="AN253" s="1">
        <v>3</v>
      </c>
      <c r="AO253" s="1" t="s">
        <v>1057</v>
      </c>
      <c r="AP253" s="8" t="s">
        <v>3346</v>
      </c>
      <c r="AQ253" s="1">
        <v>5</v>
      </c>
      <c r="AR253" s="1" t="s">
        <v>80</v>
      </c>
      <c r="AS253" s="1" t="s">
        <v>3131</v>
      </c>
      <c r="AT253" s="8" t="s">
        <v>4327</v>
      </c>
      <c r="AU253" s="1" t="s">
        <v>62</v>
      </c>
      <c r="AV253" s="1" t="s">
        <v>343</v>
      </c>
      <c r="AW253" s="1" t="s">
        <v>3132</v>
      </c>
      <c r="AZ253" s="1" t="s">
        <v>65</v>
      </c>
    </row>
    <row r="254" spans="1:53" ht="92.4" x14ac:dyDescent="0.25">
      <c r="A254" s="1">
        <v>44185.794303148148</v>
      </c>
      <c r="B254" s="1" t="s">
        <v>38</v>
      </c>
      <c r="C254" s="1" t="s">
        <v>39</v>
      </c>
      <c r="D254" s="1">
        <v>1</v>
      </c>
      <c r="E254" s="1" t="s">
        <v>3133</v>
      </c>
      <c r="F254" s="8" t="s">
        <v>3259</v>
      </c>
      <c r="G254" s="1" t="s">
        <v>41</v>
      </c>
      <c r="H254" s="1" t="s">
        <v>3134</v>
      </c>
      <c r="I254" s="8" t="s">
        <v>3366</v>
      </c>
      <c r="M254" s="1" t="s">
        <v>43</v>
      </c>
      <c r="N254" s="1" t="s">
        <v>3135</v>
      </c>
      <c r="O254" s="8" t="s">
        <v>4328</v>
      </c>
      <c r="P254" s="1" t="s">
        <v>45</v>
      </c>
      <c r="Q254" s="1" t="s">
        <v>2661</v>
      </c>
      <c r="R254" s="8" t="s">
        <v>3259</v>
      </c>
      <c r="S254" s="1" t="s">
        <v>47</v>
      </c>
      <c r="T254" s="1" t="s">
        <v>48</v>
      </c>
      <c r="U254" s="1" t="s">
        <v>49</v>
      </c>
      <c r="V254" s="1">
        <v>4</v>
      </c>
      <c r="W254" s="1" t="s">
        <v>123</v>
      </c>
      <c r="X254" s="8"/>
      <c r="Y254" s="1" t="s">
        <v>90</v>
      </c>
      <c r="Z254" s="1" t="s">
        <v>214</v>
      </c>
      <c r="AA254" s="1" t="s">
        <v>53</v>
      </c>
      <c r="AB254" s="1" t="s">
        <v>3136</v>
      </c>
      <c r="AC254" s="8" t="s">
        <v>4329</v>
      </c>
      <c r="AD254" s="1" t="s">
        <v>3137</v>
      </c>
      <c r="AE254" s="8" t="s">
        <v>3265</v>
      </c>
      <c r="AF254" s="1" t="s">
        <v>3138</v>
      </c>
      <c r="AG254" s="8" t="s">
        <v>3426</v>
      </c>
      <c r="AH254" s="1">
        <v>2</v>
      </c>
      <c r="AI254" s="1" t="s">
        <v>3139</v>
      </c>
      <c r="AJ254" s="8" t="s">
        <v>3355</v>
      </c>
      <c r="AK254" s="1">
        <v>4</v>
      </c>
      <c r="AL254" s="1" t="s">
        <v>3140</v>
      </c>
      <c r="AM254" s="8" t="s">
        <v>3951</v>
      </c>
      <c r="AN254" s="1">
        <v>3</v>
      </c>
      <c r="AO254" s="1" t="s">
        <v>3141</v>
      </c>
      <c r="AP254" s="8" t="s">
        <v>3434</v>
      </c>
      <c r="AQ254" s="1">
        <v>3</v>
      </c>
      <c r="AR254" s="1" t="s">
        <v>60</v>
      </c>
      <c r="AS254" s="1" t="s">
        <v>3142</v>
      </c>
      <c r="AT254" s="8" t="s">
        <v>3366</v>
      </c>
      <c r="AU254" s="1" t="s">
        <v>62</v>
      </c>
      <c r="AV254" s="1" t="s">
        <v>160</v>
      </c>
      <c r="AW254" s="1" t="s">
        <v>64</v>
      </c>
      <c r="AZ254" s="1" t="s">
        <v>65</v>
      </c>
    </row>
    <row r="255" spans="1:53" ht="145.19999999999999" x14ac:dyDescent="0.25">
      <c r="A255" s="1">
        <v>44229.176650185182</v>
      </c>
      <c r="B255" s="1" t="s">
        <v>38</v>
      </c>
      <c r="C255" s="1" t="s">
        <v>209</v>
      </c>
      <c r="D255" s="1">
        <v>3</v>
      </c>
      <c r="E255" s="1" t="s">
        <v>3143</v>
      </c>
      <c r="F255" s="8" t="s">
        <v>3547</v>
      </c>
      <c r="G255" s="1" t="s">
        <v>41</v>
      </c>
      <c r="H255" s="1" t="s">
        <v>3144</v>
      </c>
      <c r="I255" s="8" t="s">
        <v>3292</v>
      </c>
      <c r="M255" s="1" t="s">
        <v>101</v>
      </c>
      <c r="N255" s="1" t="s">
        <v>3145</v>
      </c>
      <c r="O255" s="8" t="s">
        <v>3244</v>
      </c>
      <c r="P255" s="1" t="s">
        <v>87</v>
      </c>
      <c r="Q255" s="1" t="s">
        <v>3146</v>
      </c>
      <c r="R255" s="8" t="s">
        <v>4330</v>
      </c>
      <c r="S255" s="1" t="s">
        <v>209</v>
      </c>
      <c r="T255" s="1" t="s">
        <v>49</v>
      </c>
      <c r="U255" s="1" t="s">
        <v>70</v>
      </c>
      <c r="V255" s="1">
        <v>3</v>
      </c>
      <c r="W255" s="1" t="s">
        <v>243</v>
      </c>
      <c r="X255" s="8"/>
      <c r="Y255" s="1" t="s">
        <v>72</v>
      </c>
      <c r="Z255" s="1" t="s">
        <v>52</v>
      </c>
      <c r="AA255" s="1" t="s">
        <v>53</v>
      </c>
      <c r="AB255" s="1" t="s">
        <v>3147</v>
      </c>
      <c r="AC255" s="8" t="s">
        <v>4331</v>
      </c>
      <c r="AD255" s="1" t="s">
        <v>3148</v>
      </c>
      <c r="AE255" s="8" t="s">
        <v>3265</v>
      </c>
      <c r="AF255" s="1" t="s">
        <v>3149</v>
      </c>
      <c r="AG255" s="8" t="s">
        <v>3292</v>
      </c>
      <c r="AH255" s="1">
        <v>3</v>
      </c>
      <c r="AI255" s="1" t="s">
        <v>3150</v>
      </c>
      <c r="AJ255" s="8" t="s">
        <v>3425</v>
      </c>
      <c r="AK255" s="1">
        <v>3</v>
      </c>
      <c r="AL255" s="1" t="s">
        <v>3151</v>
      </c>
      <c r="AM255" s="8" t="s">
        <v>3423</v>
      </c>
      <c r="AN255" s="1">
        <v>3</v>
      </c>
      <c r="AO255" s="1" t="s">
        <v>3152</v>
      </c>
      <c r="AP255" s="8" t="s">
        <v>4332</v>
      </c>
      <c r="AQ255" s="1">
        <v>3</v>
      </c>
      <c r="AR255" s="1" t="s">
        <v>60</v>
      </c>
      <c r="AS255" s="1" t="s">
        <v>3153</v>
      </c>
      <c r="AT255" s="8" t="s">
        <v>3429</v>
      </c>
      <c r="AU255" s="1" t="s">
        <v>62</v>
      </c>
      <c r="AV255" s="1" t="s">
        <v>160</v>
      </c>
      <c r="AW255" s="1" t="s">
        <v>64</v>
      </c>
      <c r="AZ255" s="1" t="s">
        <v>65</v>
      </c>
    </row>
    <row r="256" spans="1:53" ht="145.19999999999999" x14ac:dyDescent="0.25">
      <c r="A256" s="1">
        <v>44232.989507905091</v>
      </c>
      <c r="B256" s="1" t="s">
        <v>38</v>
      </c>
      <c r="C256" s="1" t="s">
        <v>39</v>
      </c>
      <c r="D256" s="1">
        <v>4</v>
      </c>
      <c r="E256" s="1" t="s">
        <v>3154</v>
      </c>
      <c r="F256" s="8" t="s">
        <v>3285</v>
      </c>
      <c r="G256" s="1" t="s">
        <v>41</v>
      </c>
      <c r="H256" s="1" t="s">
        <v>3155</v>
      </c>
      <c r="I256" s="8" t="s">
        <v>3259</v>
      </c>
      <c r="M256" s="1" t="s">
        <v>101</v>
      </c>
      <c r="N256" s="1" t="s">
        <v>3156</v>
      </c>
      <c r="O256" s="8" t="s">
        <v>3932</v>
      </c>
      <c r="P256" s="1" t="s">
        <v>45</v>
      </c>
      <c r="Q256" s="1" t="s">
        <v>3157</v>
      </c>
      <c r="R256" s="8" t="s">
        <v>3259</v>
      </c>
      <c r="S256" s="1" t="s">
        <v>47</v>
      </c>
      <c r="T256" s="1" t="s">
        <v>48</v>
      </c>
      <c r="U256" s="1" t="s">
        <v>49</v>
      </c>
      <c r="V256" s="1">
        <v>5</v>
      </c>
      <c r="W256" s="1" t="s">
        <v>1029</v>
      </c>
      <c r="X256" s="8"/>
      <c r="Y256" s="1" t="s">
        <v>135</v>
      </c>
      <c r="Z256" s="1" t="s">
        <v>73</v>
      </c>
      <c r="AA256" s="1" t="s">
        <v>152</v>
      </c>
      <c r="AB256" s="1" t="s">
        <v>3158</v>
      </c>
      <c r="AC256" s="8" t="s">
        <v>4143</v>
      </c>
      <c r="AD256" s="1" t="s">
        <v>53</v>
      </c>
      <c r="AE256" s="8" t="s">
        <v>3886</v>
      </c>
      <c r="AF256" s="1" t="s">
        <v>3159</v>
      </c>
      <c r="AG256" s="8" t="s">
        <v>3355</v>
      </c>
      <c r="AH256" s="1">
        <v>5</v>
      </c>
      <c r="AI256" s="1" t="s">
        <v>3160</v>
      </c>
      <c r="AJ256" s="8" t="s">
        <v>4333</v>
      </c>
      <c r="AK256" s="1">
        <v>2</v>
      </c>
      <c r="AL256" s="1" t="s">
        <v>3161</v>
      </c>
      <c r="AM256" s="8" t="s">
        <v>3939</v>
      </c>
      <c r="AN256" s="1">
        <v>4</v>
      </c>
      <c r="AO256" s="1" t="s">
        <v>3162</v>
      </c>
      <c r="AP256" s="8" t="s">
        <v>3939</v>
      </c>
      <c r="AQ256" s="1">
        <v>5</v>
      </c>
      <c r="AR256" s="1" t="s">
        <v>191</v>
      </c>
      <c r="AS256" s="1" t="s">
        <v>3163</v>
      </c>
      <c r="AT256" s="8" t="s">
        <v>3325</v>
      </c>
      <c r="AU256" s="1" t="s">
        <v>62</v>
      </c>
      <c r="AV256" s="1" t="s">
        <v>160</v>
      </c>
      <c r="AW256" s="1" t="s">
        <v>64</v>
      </c>
      <c r="AX256" s="1" t="s">
        <v>3164</v>
      </c>
      <c r="AY256" s="8"/>
      <c r="AZ256" s="1" t="s">
        <v>65</v>
      </c>
    </row>
    <row r="257" spans="1:52" ht="52.8" x14ac:dyDescent="0.25">
      <c r="A257" s="1">
        <v>44237.899616759256</v>
      </c>
      <c r="B257" s="1" t="s">
        <v>38</v>
      </c>
      <c r="C257" s="1" t="s">
        <v>209</v>
      </c>
      <c r="D257" s="1">
        <v>3</v>
      </c>
      <c r="E257" s="1" t="s">
        <v>3165</v>
      </c>
      <c r="F257" s="8" t="s">
        <v>3265</v>
      </c>
      <c r="G257" s="1" t="s">
        <v>41</v>
      </c>
      <c r="H257" s="1" t="s">
        <v>3166</v>
      </c>
      <c r="I257" s="8" t="s">
        <v>3977</v>
      </c>
      <c r="M257" s="1" t="s">
        <v>101</v>
      </c>
      <c r="N257" s="1" t="s">
        <v>3167</v>
      </c>
      <c r="O257" s="8" t="s">
        <v>3932</v>
      </c>
      <c r="P257" s="1" t="s">
        <v>87</v>
      </c>
      <c r="Q257" s="1" t="s">
        <v>3168</v>
      </c>
      <c r="R257" s="8" t="s">
        <v>3259</v>
      </c>
      <c r="S257" s="1" t="s">
        <v>209</v>
      </c>
      <c r="T257" s="1" t="s">
        <v>49</v>
      </c>
      <c r="U257" s="1" t="s">
        <v>70</v>
      </c>
      <c r="V257" s="1">
        <v>4</v>
      </c>
      <c r="W257" s="1" t="s">
        <v>1608</v>
      </c>
      <c r="X257" s="8"/>
      <c r="Y257" s="1" t="s">
        <v>72</v>
      </c>
      <c r="Z257" s="1" t="s">
        <v>91</v>
      </c>
      <c r="AA257" s="1" t="s">
        <v>152</v>
      </c>
      <c r="AB257" s="1" t="s">
        <v>3169</v>
      </c>
      <c r="AC257" s="8" t="s">
        <v>4143</v>
      </c>
      <c r="AD257" s="1" t="s">
        <v>124</v>
      </c>
      <c r="AE257" s="8" t="s">
        <v>6054</v>
      </c>
      <c r="AF257" s="1" t="s">
        <v>3170</v>
      </c>
      <c r="AG257" s="8" t="s">
        <v>3292</v>
      </c>
      <c r="AH257" s="1">
        <v>2</v>
      </c>
      <c r="AI257" s="1" t="s">
        <v>3171</v>
      </c>
      <c r="AJ257" s="8" t="s">
        <v>3427</v>
      </c>
      <c r="AK257" s="1">
        <v>3</v>
      </c>
      <c r="AL257" s="1" t="s">
        <v>3172</v>
      </c>
      <c r="AM257" s="8" t="s">
        <v>3500</v>
      </c>
      <c r="AN257" s="1">
        <v>2</v>
      </c>
      <c r="AO257" s="1" t="s">
        <v>1307</v>
      </c>
      <c r="AP257" s="8" t="s">
        <v>3390</v>
      </c>
      <c r="AQ257" s="1">
        <v>2</v>
      </c>
      <c r="AR257" s="1" t="s">
        <v>60</v>
      </c>
      <c r="AS257" s="1" t="s">
        <v>3173</v>
      </c>
      <c r="AT257" s="8" t="s">
        <v>3977</v>
      </c>
      <c r="AU257" s="1" t="s">
        <v>62</v>
      </c>
      <c r="AV257" s="1" t="s">
        <v>82</v>
      </c>
      <c r="AZ257" s="1" t="s">
        <v>65</v>
      </c>
    </row>
    <row r="258" spans="1:52" ht="158.4" x14ac:dyDescent="0.25">
      <c r="A258" s="1">
        <v>44247.503732106481</v>
      </c>
      <c r="B258" s="1" t="s">
        <v>38</v>
      </c>
      <c r="C258" s="1" t="s">
        <v>39</v>
      </c>
      <c r="D258" s="1">
        <v>2</v>
      </c>
      <c r="E258" s="1" t="s">
        <v>3174</v>
      </c>
      <c r="F258" s="8" t="s">
        <v>3743</v>
      </c>
      <c r="G258" s="1" t="s">
        <v>41</v>
      </c>
      <c r="H258" s="1" t="s">
        <v>3175</v>
      </c>
      <c r="I258" s="8" t="s">
        <v>3242</v>
      </c>
      <c r="M258" s="1" t="s">
        <v>43</v>
      </c>
      <c r="N258" s="1" t="s">
        <v>3176</v>
      </c>
      <c r="O258" s="8" t="s">
        <v>3763</v>
      </c>
      <c r="P258" s="1" t="s">
        <v>87</v>
      </c>
      <c r="Q258" s="1" t="s">
        <v>3177</v>
      </c>
      <c r="R258" s="8" t="s">
        <v>3259</v>
      </c>
      <c r="S258" s="1" t="s">
        <v>39</v>
      </c>
      <c r="T258" s="1" t="s">
        <v>48</v>
      </c>
      <c r="U258" s="1" t="s">
        <v>49</v>
      </c>
      <c r="V258" s="1">
        <v>3</v>
      </c>
      <c r="W258" s="1" t="s">
        <v>2514</v>
      </c>
      <c r="X258" s="8"/>
      <c r="Y258" s="1" t="s">
        <v>135</v>
      </c>
      <c r="Z258" s="1" t="s">
        <v>91</v>
      </c>
      <c r="AA258" s="1" t="s">
        <v>53</v>
      </c>
      <c r="AB258" s="1" t="s">
        <v>3178</v>
      </c>
      <c r="AC258" s="8" t="s">
        <v>4334</v>
      </c>
      <c r="AD258" s="1" t="s">
        <v>3179</v>
      </c>
      <c r="AE258" s="8" t="s">
        <v>6055</v>
      </c>
      <c r="AF258" s="1" t="s">
        <v>3180</v>
      </c>
      <c r="AG258" s="8" t="s">
        <v>3549</v>
      </c>
      <c r="AH258" s="1">
        <v>1</v>
      </c>
      <c r="AI258" s="1" t="s">
        <v>3181</v>
      </c>
      <c r="AJ258" s="8" t="s">
        <v>4335</v>
      </c>
      <c r="AK258" s="1">
        <v>3</v>
      </c>
      <c r="AL258" s="1" t="s">
        <v>3182</v>
      </c>
      <c r="AM258" s="8" t="s">
        <v>4031</v>
      </c>
      <c r="AN258" s="1">
        <v>2</v>
      </c>
      <c r="AO258" s="1" t="s">
        <v>3183</v>
      </c>
      <c r="AP258" s="8" t="s">
        <v>3549</v>
      </c>
      <c r="AQ258" s="1">
        <v>2</v>
      </c>
      <c r="AR258" s="1" t="s">
        <v>60</v>
      </c>
      <c r="AS258" s="1" t="s">
        <v>3184</v>
      </c>
      <c r="AT258" s="8" t="s">
        <v>3302</v>
      </c>
      <c r="AU258" s="1" t="s">
        <v>112</v>
      </c>
      <c r="AV258" s="1" t="s">
        <v>63</v>
      </c>
      <c r="AW258" s="1" t="s">
        <v>64</v>
      </c>
      <c r="AX258" s="1" t="s">
        <v>3185</v>
      </c>
      <c r="AY258" s="8"/>
      <c r="AZ258" s="1" t="s">
        <v>65</v>
      </c>
    </row>
    <row r="259" spans="1:52" ht="132" x14ac:dyDescent="0.25">
      <c r="A259" s="1">
        <v>44248.522854768518</v>
      </c>
      <c r="B259" s="1" t="s">
        <v>38</v>
      </c>
      <c r="C259" s="1" t="s">
        <v>115</v>
      </c>
      <c r="D259" s="1">
        <v>1</v>
      </c>
      <c r="E259" s="1" t="s">
        <v>3186</v>
      </c>
      <c r="F259" s="8" t="s">
        <v>4336</v>
      </c>
      <c r="G259" s="1" t="s">
        <v>41</v>
      </c>
      <c r="H259" s="1" t="s">
        <v>3187</v>
      </c>
      <c r="I259" s="8" t="s">
        <v>3554</v>
      </c>
      <c r="M259" s="1" t="s">
        <v>43</v>
      </c>
      <c r="N259" s="1" t="s">
        <v>3188</v>
      </c>
      <c r="O259" s="8" t="s">
        <v>3244</v>
      </c>
      <c r="P259" s="1" t="s">
        <v>87</v>
      </c>
      <c r="Q259" s="1" t="s">
        <v>3189</v>
      </c>
      <c r="R259" s="8" t="s">
        <v>3522</v>
      </c>
      <c r="S259" s="1" t="s">
        <v>39</v>
      </c>
      <c r="T259" s="1" t="s">
        <v>48</v>
      </c>
      <c r="U259" s="1" t="s">
        <v>49</v>
      </c>
      <c r="V259" s="1">
        <v>2</v>
      </c>
      <c r="W259" s="1" t="s">
        <v>3190</v>
      </c>
      <c r="X259" s="8"/>
      <c r="Y259" s="1" t="s">
        <v>51</v>
      </c>
      <c r="Z259" s="1" t="s">
        <v>52</v>
      </c>
      <c r="AA259" s="1" t="s">
        <v>53</v>
      </c>
      <c r="AB259" s="1" t="s">
        <v>3191</v>
      </c>
      <c r="AC259" s="8" t="s">
        <v>3244</v>
      </c>
      <c r="AD259" s="1" t="s">
        <v>3192</v>
      </c>
      <c r="AE259" s="8" t="s">
        <v>3265</v>
      </c>
      <c r="AF259" s="1" t="s">
        <v>3193</v>
      </c>
      <c r="AG259" s="8" t="s">
        <v>3968</v>
      </c>
      <c r="AH259" s="1">
        <v>1</v>
      </c>
      <c r="AI259" s="1" t="s">
        <v>3194</v>
      </c>
      <c r="AJ259" s="8" t="s">
        <v>3614</v>
      </c>
      <c r="AK259" s="1">
        <v>4</v>
      </c>
      <c r="AL259" s="1" t="s">
        <v>3195</v>
      </c>
      <c r="AM259" s="8" t="s">
        <v>3562</v>
      </c>
      <c r="AN259" s="1">
        <v>3</v>
      </c>
      <c r="AO259" s="1" t="s">
        <v>3196</v>
      </c>
      <c r="AP259" s="8" t="s">
        <v>3329</v>
      </c>
      <c r="AQ259" s="1">
        <v>4</v>
      </c>
      <c r="AR259" s="1" t="s">
        <v>80</v>
      </c>
      <c r="AS259" s="1" t="s">
        <v>3197</v>
      </c>
      <c r="AT259" s="8" t="s">
        <v>3423</v>
      </c>
      <c r="AU259" s="1" t="s">
        <v>112</v>
      </c>
      <c r="AV259" s="1" t="s">
        <v>63</v>
      </c>
      <c r="AW259" s="1" t="s">
        <v>356</v>
      </c>
      <c r="AX259" s="1" t="s">
        <v>3198</v>
      </c>
      <c r="AY259" s="8"/>
      <c r="AZ259" s="13" t="s">
        <v>3199</v>
      </c>
    </row>
    <row r="260" spans="1:52" ht="211.2" x14ac:dyDescent="0.25">
      <c r="A260" s="1">
        <v>44255.857815324074</v>
      </c>
      <c r="B260" s="1" t="s">
        <v>38</v>
      </c>
      <c r="C260" s="1" t="s">
        <v>143</v>
      </c>
      <c r="D260" s="1">
        <v>3</v>
      </c>
      <c r="E260" s="1" t="s">
        <v>3200</v>
      </c>
      <c r="F260" s="8" t="s">
        <v>3789</v>
      </c>
      <c r="G260" s="1" t="s">
        <v>117</v>
      </c>
      <c r="H260" s="1" t="s">
        <v>3201</v>
      </c>
      <c r="I260" s="8" t="s">
        <v>3472</v>
      </c>
      <c r="J260" s="1" t="s">
        <v>146</v>
      </c>
      <c r="K260" s="1" t="s">
        <v>3202</v>
      </c>
      <c r="L260" s="8" t="s">
        <v>4337</v>
      </c>
      <c r="M260" s="1" t="s">
        <v>43</v>
      </c>
      <c r="N260" s="1" t="s">
        <v>3203</v>
      </c>
      <c r="O260" s="8" t="s">
        <v>3735</v>
      </c>
      <c r="P260" s="1" t="s">
        <v>87</v>
      </c>
      <c r="Q260" s="1" t="s">
        <v>3204</v>
      </c>
      <c r="R260" s="8" t="s">
        <v>3259</v>
      </c>
      <c r="S260" s="1" t="s">
        <v>209</v>
      </c>
      <c r="T260" s="1" t="s">
        <v>48</v>
      </c>
      <c r="U260" s="1" t="s">
        <v>49</v>
      </c>
      <c r="V260" s="1">
        <v>4</v>
      </c>
      <c r="W260" s="1" t="s">
        <v>3205</v>
      </c>
      <c r="X260" s="8"/>
      <c r="Y260" s="1" t="s">
        <v>72</v>
      </c>
      <c r="Z260" s="1" t="s">
        <v>73</v>
      </c>
      <c r="AA260" s="1" t="s">
        <v>53</v>
      </c>
      <c r="AB260" s="1" t="s">
        <v>3206</v>
      </c>
      <c r="AC260" s="8" t="s">
        <v>3264</v>
      </c>
      <c r="AD260" s="1" t="s">
        <v>3207</v>
      </c>
      <c r="AE260" s="8" t="s">
        <v>3265</v>
      </c>
      <c r="AF260" s="1" t="s">
        <v>3208</v>
      </c>
      <c r="AG260" s="8" t="s">
        <v>4338</v>
      </c>
      <c r="AH260" s="1">
        <v>2</v>
      </c>
      <c r="AI260" s="1" t="s">
        <v>3209</v>
      </c>
      <c r="AJ260" s="8" t="s">
        <v>4339</v>
      </c>
      <c r="AK260" s="1">
        <v>4</v>
      </c>
      <c r="AL260" s="1" t="s">
        <v>3210</v>
      </c>
      <c r="AM260" s="8" t="s">
        <v>3423</v>
      </c>
      <c r="AN260" s="1">
        <v>3</v>
      </c>
      <c r="AO260" s="1" t="s">
        <v>3211</v>
      </c>
      <c r="AP260" s="8" t="s">
        <v>4340</v>
      </c>
      <c r="AQ260" s="1">
        <v>4</v>
      </c>
      <c r="AR260" s="1" t="s">
        <v>80</v>
      </c>
      <c r="AS260" s="1" t="s">
        <v>3212</v>
      </c>
      <c r="AT260" s="8" t="s">
        <v>3940</v>
      </c>
      <c r="AU260" s="1" t="s">
        <v>112</v>
      </c>
      <c r="AV260" s="1" t="s">
        <v>160</v>
      </c>
      <c r="AW260" s="1" t="s">
        <v>64</v>
      </c>
      <c r="AZ260" s="1" t="s">
        <v>65</v>
      </c>
    </row>
    <row r="261" spans="1:52" ht="92.4" x14ac:dyDescent="0.25">
      <c r="A261" s="1">
        <v>44318.10772201389</v>
      </c>
      <c r="B261" s="1" t="s">
        <v>38</v>
      </c>
      <c r="C261" s="1" t="s">
        <v>39</v>
      </c>
      <c r="D261" s="1">
        <v>1</v>
      </c>
      <c r="E261" s="1" t="s">
        <v>3213</v>
      </c>
      <c r="F261" s="8" t="s">
        <v>3472</v>
      </c>
      <c r="G261" s="1" t="s">
        <v>41</v>
      </c>
      <c r="H261" s="1" t="s">
        <v>3214</v>
      </c>
      <c r="I261" s="8" t="s">
        <v>3405</v>
      </c>
      <c r="M261" s="1" t="s">
        <v>101</v>
      </c>
      <c r="N261" s="1" t="s">
        <v>3215</v>
      </c>
      <c r="O261" s="8" t="s">
        <v>3373</v>
      </c>
      <c r="P261" s="1" t="s">
        <v>45</v>
      </c>
      <c r="Q261" s="1" t="s">
        <v>3216</v>
      </c>
      <c r="R261" s="8" t="s">
        <v>4330</v>
      </c>
      <c r="S261" s="1" t="s">
        <v>39</v>
      </c>
      <c r="T261" s="1" t="s">
        <v>49</v>
      </c>
      <c r="U261" s="1" t="s">
        <v>70</v>
      </c>
      <c r="V261" s="1">
        <v>4</v>
      </c>
      <c r="W261" s="1" t="s">
        <v>123</v>
      </c>
      <c r="X261" s="8"/>
      <c r="Y261" s="1" t="s">
        <v>51</v>
      </c>
      <c r="Z261" s="1" t="s">
        <v>52</v>
      </c>
      <c r="AA261" s="1" t="s">
        <v>53</v>
      </c>
      <c r="AB261" s="1" t="s">
        <v>3217</v>
      </c>
      <c r="AC261" s="8" t="s">
        <v>4116</v>
      </c>
      <c r="AD261" s="1" t="s">
        <v>3218</v>
      </c>
      <c r="AE261" s="8" t="s">
        <v>3265</v>
      </c>
      <c r="AF261" s="1" t="s">
        <v>3219</v>
      </c>
      <c r="AG261" s="8" t="s">
        <v>3636</v>
      </c>
      <c r="AH261" s="1">
        <v>2</v>
      </c>
      <c r="AI261" s="1" t="s">
        <v>3220</v>
      </c>
      <c r="AJ261" s="8" t="s">
        <v>4341</v>
      </c>
      <c r="AK261" s="1">
        <v>4</v>
      </c>
      <c r="AL261" s="1" t="s">
        <v>3221</v>
      </c>
      <c r="AM261" s="8" t="s">
        <v>4319</v>
      </c>
      <c r="AN261" s="1">
        <v>2</v>
      </c>
      <c r="AO261" s="1" t="s">
        <v>3222</v>
      </c>
      <c r="AP261" s="8" t="s">
        <v>3939</v>
      </c>
      <c r="AQ261" s="1">
        <v>4</v>
      </c>
      <c r="AR261" s="1" t="s">
        <v>60</v>
      </c>
      <c r="AS261" s="1" t="s">
        <v>3223</v>
      </c>
      <c r="AT261" s="8" t="s">
        <v>3983</v>
      </c>
      <c r="AU261" s="1" t="s">
        <v>62</v>
      </c>
      <c r="AV261" s="1" t="s">
        <v>82</v>
      </c>
      <c r="AW261" s="1" t="s">
        <v>3224</v>
      </c>
      <c r="AZ261" s="1" t="s">
        <v>65</v>
      </c>
    </row>
    <row r="262" spans="1:52" ht="79.2" x14ac:dyDescent="0.25">
      <c r="A262" s="1">
        <v>44320.66328547454</v>
      </c>
      <c r="B262" s="1" t="s">
        <v>38</v>
      </c>
      <c r="C262" s="1" t="s">
        <v>115</v>
      </c>
      <c r="D262" s="1">
        <v>1</v>
      </c>
      <c r="E262" s="1" t="s">
        <v>3225</v>
      </c>
      <c r="F262" s="8" t="s">
        <v>3259</v>
      </c>
      <c r="G262" s="1" t="s">
        <v>117</v>
      </c>
      <c r="H262" s="1" t="s">
        <v>3226</v>
      </c>
      <c r="I262" s="8" t="s">
        <v>3265</v>
      </c>
      <c r="J262" s="1" t="s">
        <v>146</v>
      </c>
      <c r="K262" s="1" t="s">
        <v>3227</v>
      </c>
      <c r="L262" s="8" t="s">
        <v>3911</v>
      </c>
      <c r="M262" s="1" t="s">
        <v>43</v>
      </c>
      <c r="N262" s="1" t="s">
        <v>3228</v>
      </c>
      <c r="O262" s="8" t="s">
        <v>3833</v>
      </c>
      <c r="P262" s="1" t="s">
        <v>45</v>
      </c>
      <c r="Q262" s="1" t="s">
        <v>3229</v>
      </c>
      <c r="R262" s="8" t="s">
        <v>3425</v>
      </c>
      <c r="S262" s="1" t="s">
        <v>115</v>
      </c>
      <c r="T262" s="1" t="s">
        <v>49</v>
      </c>
      <c r="U262" s="1" t="s">
        <v>70</v>
      </c>
      <c r="V262" s="1">
        <v>2</v>
      </c>
      <c r="W262" s="1" t="s">
        <v>71</v>
      </c>
      <c r="X262" s="8"/>
      <c r="Y262" s="1" t="s">
        <v>72</v>
      </c>
      <c r="Z262" s="1" t="s">
        <v>91</v>
      </c>
      <c r="AA262" s="1" t="s">
        <v>152</v>
      </c>
      <c r="AB262" s="1" t="s">
        <v>3230</v>
      </c>
      <c r="AC262" s="8" t="s">
        <v>3239</v>
      </c>
      <c r="AD262" s="1" t="s">
        <v>3231</v>
      </c>
      <c r="AE262" s="8" t="s">
        <v>3265</v>
      </c>
      <c r="AF262" s="1" t="s">
        <v>3232</v>
      </c>
      <c r="AG262" s="8" t="s">
        <v>3507</v>
      </c>
      <c r="AH262" s="1">
        <v>2</v>
      </c>
      <c r="AI262" s="1" t="s">
        <v>3233</v>
      </c>
      <c r="AJ262" s="8" t="s">
        <v>3612</v>
      </c>
      <c r="AK262" s="1">
        <v>4</v>
      </c>
      <c r="AL262" s="1" t="s">
        <v>443</v>
      </c>
      <c r="AM262" s="8" t="s">
        <v>3355</v>
      </c>
      <c r="AN262" s="1">
        <v>3</v>
      </c>
      <c r="AO262" s="1" t="s">
        <v>3234</v>
      </c>
      <c r="AP262" s="8" t="s">
        <v>3906</v>
      </c>
      <c r="AQ262" s="1">
        <v>3</v>
      </c>
      <c r="AR262" s="1" t="s">
        <v>60</v>
      </c>
      <c r="AS262" s="1" t="s">
        <v>3235</v>
      </c>
      <c r="AT262" s="8" t="s">
        <v>3801</v>
      </c>
      <c r="AU262" s="1" t="s">
        <v>62</v>
      </c>
      <c r="AV262" s="1" t="s">
        <v>207</v>
      </c>
      <c r="AW262" s="1" t="s">
        <v>64</v>
      </c>
      <c r="AZ262" s="1" t="s">
        <v>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06"/>
  <sheetViews>
    <sheetView topLeftCell="AN15" workbookViewId="0">
      <selection activeCell="AY19" sqref="AY19"/>
    </sheetView>
  </sheetViews>
  <sheetFormatPr defaultColWidth="14.44140625" defaultRowHeight="13.2" x14ac:dyDescent="0.25"/>
  <cols>
    <col min="1" max="2" width="21.5546875" style="25" hidden="1" customWidth="1"/>
    <col min="3" max="4" width="21.5546875" style="25" customWidth="1"/>
    <col min="5" max="5" width="27.109375" style="25" customWidth="1"/>
    <col min="6" max="6" width="27.109375" style="30" customWidth="1"/>
    <col min="7" max="8" width="21.5546875" style="25" customWidth="1"/>
    <col min="9" max="9" width="21.5546875" style="30" customWidth="1"/>
    <col min="10" max="11" width="21.5546875" style="25" customWidth="1"/>
    <col min="12" max="12" width="21.5546875" style="30" customWidth="1"/>
    <col min="13" max="14" width="21.5546875" style="25" customWidth="1"/>
    <col min="15" max="15" width="21.5546875" style="30" customWidth="1"/>
    <col min="16" max="17" width="21.5546875" style="25" customWidth="1"/>
    <col min="18" max="18" width="21.5546875" style="30" customWidth="1"/>
    <col min="19" max="23" width="21.5546875" style="25" customWidth="1"/>
    <col min="24" max="24" width="21.5546875" style="30" customWidth="1"/>
    <col min="25" max="28" width="21.5546875" style="25" customWidth="1"/>
    <col min="29" max="29" width="21.5546875" style="30" customWidth="1"/>
    <col min="30" max="30" width="21.5546875" style="25" customWidth="1"/>
    <col min="31" max="31" width="21.5546875" style="30" customWidth="1"/>
    <col min="32" max="32" width="21.5546875" style="25" customWidth="1"/>
    <col min="33" max="33" width="21.5546875" style="30" customWidth="1"/>
    <col min="34" max="35" width="21.5546875" style="25" customWidth="1"/>
    <col min="36" max="36" width="21.5546875" style="30" customWidth="1"/>
    <col min="37" max="38" width="21.5546875" style="25" customWidth="1"/>
    <col min="39" max="39" width="21.5546875" style="30" customWidth="1"/>
    <col min="40" max="41" width="21.5546875" style="25" customWidth="1"/>
    <col min="42" max="42" width="21.5546875" style="30" customWidth="1"/>
    <col min="43" max="45" width="21.5546875" style="25" customWidth="1"/>
    <col min="46" max="46" width="21.5546875" style="30" customWidth="1"/>
    <col min="47" max="50" width="21.5546875" style="25" customWidth="1"/>
    <col min="51" max="51" width="21.5546875" style="30" customWidth="1"/>
    <col min="52" max="58" width="21.5546875" style="25" customWidth="1"/>
    <col min="59" max="16384" width="14.44140625" style="25"/>
  </cols>
  <sheetData>
    <row r="1" spans="1:52" s="22" customFormat="1" ht="121.95" customHeight="1" x14ac:dyDescent="0.25">
      <c r="A1" s="5" t="s">
        <v>6024</v>
      </c>
      <c r="B1" s="5" t="s">
        <v>4343</v>
      </c>
      <c r="C1" s="5" t="s">
        <v>4344</v>
      </c>
      <c r="D1" s="5" t="s">
        <v>4345</v>
      </c>
      <c r="E1" s="5" t="s">
        <v>4346</v>
      </c>
      <c r="F1" s="7" t="s">
        <v>3236</v>
      </c>
      <c r="G1" s="5" t="s">
        <v>4347</v>
      </c>
      <c r="H1" s="5" t="s">
        <v>4348</v>
      </c>
      <c r="I1" s="7" t="s">
        <v>3236</v>
      </c>
      <c r="J1" s="5" t="s">
        <v>4349</v>
      </c>
      <c r="K1" s="5" t="s">
        <v>4350</v>
      </c>
      <c r="L1" s="7" t="s">
        <v>3236</v>
      </c>
      <c r="M1" s="5" t="s">
        <v>4351</v>
      </c>
      <c r="N1" s="5" t="s">
        <v>4352</v>
      </c>
      <c r="O1" s="7" t="s">
        <v>3236</v>
      </c>
      <c r="P1" s="5" t="s">
        <v>4353</v>
      </c>
      <c r="Q1" s="5" t="s">
        <v>4354</v>
      </c>
      <c r="R1" s="7" t="s">
        <v>3236</v>
      </c>
      <c r="S1" s="5" t="s">
        <v>4355</v>
      </c>
      <c r="T1" s="5" t="s">
        <v>4356</v>
      </c>
      <c r="U1" s="5" t="s">
        <v>4357</v>
      </c>
      <c r="V1" s="5" t="s">
        <v>4358</v>
      </c>
      <c r="W1" s="5" t="s">
        <v>4359</v>
      </c>
      <c r="X1" s="7" t="s">
        <v>3236</v>
      </c>
      <c r="Y1" s="5" t="s">
        <v>4360</v>
      </c>
      <c r="Z1" s="5" t="s">
        <v>4361</v>
      </c>
      <c r="AA1" s="5" t="s">
        <v>4362</v>
      </c>
      <c r="AB1" s="5" t="s">
        <v>4363</v>
      </c>
      <c r="AC1" s="7" t="s">
        <v>3236</v>
      </c>
      <c r="AD1" s="5" t="s">
        <v>4364</v>
      </c>
      <c r="AE1" s="7" t="s">
        <v>3236</v>
      </c>
      <c r="AF1" s="5" t="s">
        <v>4365</v>
      </c>
      <c r="AG1" s="7" t="s">
        <v>3236</v>
      </c>
      <c r="AH1" s="5" t="s">
        <v>4366</v>
      </c>
      <c r="AI1" s="5" t="s">
        <v>4367</v>
      </c>
      <c r="AJ1" s="7" t="s">
        <v>3236</v>
      </c>
      <c r="AK1" s="5" t="s">
        <v>4366</v>
      </c>
      <c r="AL1" s="5" t="s">
        <v>4368</v>
      </c>
      <c r="AM1" s="7" t="s">
        <v>3236</v>
      </c>
      <c r="AN1" s="5" t="s">
        <v>4366</v>
      </c>
      <c r="AO1" s="5" t="s">
        <v>4369</v>
      </c>
      <c r="AP1" s="7" t="s">
        <v>3236</v>
      </c>
      <c r="AQ1" s="5" t="s">
        <v>4366</v>
      </c>
      <c r="AR1" s="5" t="s">
        <v>4370</v>
      </c>
      <c r="AS1" s="5" t="s">
        <v>4371</v>
      </c>
      <c r="AT1" s="7" t="s">
        <v>3236</v>
      </c>
      <c r="AU1" s="5" t="s">
        <v>4372</v>
      </c>
      <c r="AV1" s="5" t="s">
        <v>4373</v>
      </c>
      <c r="AW1" s="5" t="s">
        <v>4374</v>
      </c>
      <c r="AX1" s="5" t="s">
        <v>4375</v>
      </c>
      <c r="AY1" s="7" t="s">
        <v>3236</v>
      </c>
      <c r="AZ1" s="5" t="s">
        <v>4376</v>
      </c>
    </row>
    <row r="2" spans="1:52" ht="145.19999999999999" x14ac:dyDescent="0.25">
      <c r="A2" s="1">
        <v>44061.800310277773</v>
      </c>
      <c r="B2" s="1" t="s">
        <v>4377</v>
      </c>
      <c r="C2" s="1" t="s">
        <v>4378</v>
      </c>
      <c r="D2" s="1">
        <v>3</v>
      </c>
      <c r="E2" s="1" t="s">
        <v>4379</v>
      </c>
      <c r="F2" s="8" t="s">
        <v>3548</v>
      </c>
      <c r="G2" s="1" t="s">
        <v>4380</v>
      </c>
      <c r="H2" s="1" t="s">
        <v>4380</v>
      </c>
      <c r="I2" s="8" t="s">
        <v>3241</v>
      </c>
      <c r="J2" s="23"/>
      <c r="K2" s="23"/>
      <c r="L2" s="24"/>
      <c r="M2" s="1" t="s">
        <v>4381</v>
      </c>
      <c r="N2" s="1" t="s">
        <v>4382</v>
      </c>
      <c r="O2" s="8" t="s">
        <v>4383</v>
      </c>
      <c r="P2" s="1" t="s">
        <v>4384</v>
      </c>
      <c r="Q2" s="1" t="s">
        <v>4385</v>
      </c>
      <c r="R2" s="8"/>
      <c r="S2" s="1" t="s">
        <v>4378</v>
      </c>
      <c r="T2" s="1" t="s">
        <v>4386</v>
      </c>
      <c r="U2" s="1" t="s">
        <v>4387</v>
      </c>
      <c r="V2" s="1">
        <v>3</v>
      </c>
      <c r="W2" s="1" t="s">
        <v>4388</v>
      </c>
      <c r="X2" s="8"/>
      <c r="Y2" s="1" t="s">
        <v>4389</v>
      </c>
      <c r="Z2" s="1" t="s">
        <v>4390</v>
      </c>
      <c r="AA2" s="1" t="s">
        <v>4391</v>
      </c>
      <c r="AB2" s="1" t="s">
        <v>4392</v>
      </c>
      <c r="AC2" s="8" t="s">
        <v>3239</v>
      </c>
      <c r="AD2" s="1" t="s">
        <v>4393</v>
      </c>
      <c r="AE2" s="8" t="s">
        <v>6054</v>
      </c>
      <c r="AF2" s="1" t="s">
        <v>4394</v>
      </c>
      <c r="AG2" s="8" t="s">
        <v>4395</v>
      </c>
      <c r="AH2" s="1">
        <v>2</v>
      </c>
      <c r="AI2" s="1" t="s">
        <v>4396</v>
      </c>
      <c r="AJ2" s="8" t="s">
        <v>3731</v>
      </c>
      <c r="AK2" s="1">
        <v>4</v>
      </c>
      <c r="AL2" s="1" t="s">
        <v>4397</v>
      </c>
      <c r="AM2" s="8" t="s">
        <v>3906</v>
      </c>
      <c r="AN2" s="1">
        <v>4</v>
      </c>
      <c r="AO2" s="1" t="s">
        <v>4397</v>
      </c>
      <c r="AP2" s="8" t="s">
        <v>3906</v>
      </c>
      <c r="AQ2" s="1">
        <v>4</v>
      </c>
      <c r="AR2" s="1" t="s">
        <v>4398</v>
      </c>
      <c r="AS2" s="1" t="s">
        <v>4399</v>
      </c>
      <c r="AT2" s="8" t="s">
        <v>3427</v>
      </c>
      <c r="AU2" s="1" t="s">
        <v>112</v>
      </c>
      <c r="AV2" s="1" t="s">
        <v>4400</v>
      </c>
      <c r="AW2" s="1" t="s">
        <v>4401</v>
      </c>
      <c r="AX2" s="1" t="s">
        <v>4402</v>
      </c>
      <c r="AY2" s="8"/>
      <c r="AZ2" s="1" t="s">
        <v>4403</v>
      </c>
    </row>
    <row r="3" spans="1:52" ht="198" x14ac:dyDescent="0.25">
      <c r="A3" s="1">
        <v>44061.80463353009</v>
      </c>
      <c r="B3" s="1" t="s">
        <v>4377</v>
      </c>
      <c r="C3" s="1" t="s">
        <v>4404</v>
      </c>
      <c r="D3" s="1">
        <v>4</v>
      </c>
      <c r="E3" s="1" t="s">
        <v>4405</v>
      </c>
      <c r="F3" s="8" t="s">
        <v>3292</v>
      </c>
      <c r="G3" s="1" t="s">
        <v>4380</v>
      </c>
      <c r="H3" s="13" t="s">
        <v>4406</v>
      </c>
      <c r="I3" s="8" t="s">
        <v>3978</v>
      </c>
      <c r="J3" s="23"/>
      <c r="K3" s="23"/>
      <c r="L3" s="24"/>
      <c r="M3" s="1" t="s">
        <v>4407</v>
      </c>
      <c r="N3" s="1" t="s">
        <v>4408</v>
      </c>
      <c r="O3" s="8" t="s">
        <v>3244</v>
      </c>
      <c r="P3" s="1" t="s">
        <v>4409</v>
      </c>
      <c r="Q3" s="1" t="s">
        <v>4410</v>
      </c>
      <c r="R3" s="8" t="s">
        <v>3259</v>
      </c>
      <c r="S3" s="1" t="s">
        <v>4411</v>
      </c>
      <c r="T3" s="1" t="s">
        <v>4412</v>
      </c>
      <c r="U3" s="1" t="s">
        <v>4386</v>
      </c>
      <c r="V3" s="1">
        <v>5</v>
      </c>
      <c r="W3" s="1" t="s">
        <v>4413</v>
      </c>
      <c r="X3" s="8"/>
      <c r="Y3" s="1" t="s">
        <v>4414</v>
      </c>
      <c r="Z3" s="1" t="s">
        <v>4390</v>
      </c>
      <c r="AA3" s="1" t="s">
        <v>4391</v>
      </c>
      <c r="AB3" s="1" t="s">
        <v>4415</v>
      </c>
      <c r="AC3" s="8" t="s">
        <v>3244</v>
      </c>
      <c r="AD3" s="1" t="s">
        <v>4416</v>
      </c>
      <c r="AE3" s="8" t="s">
        <v>3241</v>
      </c>
      <c r="AF3" s="1" t="s">
        <v>4417</v>
      </c>
      <c r="AG3" s="8" t="s">
        <v>3366</v>
      </c>
      <c r="AH3" s="1">
        <v>3</v>
      </c>
      <c r="AI3" s="1" t="s">
        <v>4418</v>
      </c>
      <c r="AJ3" s="8" t="s">
        <v>3939</v>
      </c>
      <c r="AK3" s="1">
        <v>5</v>
      </c>
      <c r="AL3" s="1" t="s">
        <v>4419</v>
      </c>
      <c r="AM3" s="8" t="s">
        <v>3757</v>
      </c>
      <c r="AN3" s="1">
        <v>4</v>
      </c>
      <c r="AO3" s="1" t="s">
        <v>4420</v>
      </c>
      <c r="AP3" s="8" t="s">
        <v>4421</v>
      </c>
      <c r="AQ3" s="1">
        <v>4</v>
      </c>
      <c r="AR3" s="1" t="s">
        <v>4398</v>
      </c>
      <c r="AS3" s="1" t="s">
        <v>4422</v>
      </c>
      <c r="AT3" s="8" t="s">
        <v>4423</v>
      </c>
      <c r="AU3" s="1" t="s">
        <v>112</v>
      </c>
      <c r="AV3" s="1" t="s">
        <v>4424</v>
      </c>
      <c r="AW3" s="1" t="s">
        <v>4425</v>
      </c>
      <c r="AX3" s="23"/>
      <c r="AY3" s="24"/>
      <c r="AZ3" s="1" t="s">
        <v>4403</v>
      </c>
    </row>
    <row r="4" spans="1:52" ht="184.8" x14ac:dyDescent="0.25">
      <c r="A4" s="1">
        <v>44061.853121516207</v>
      </c>
      <c r="B4" s="1" t="s">
        <v>4377</v>
      </c>
      <c r="C4" s="1" t="s">
        <v>4426</v>
      </c>
      <c r="D4" s="1">
        <v>3</v>
      </c>
      <c r="E4" s="1" t="s">
        <v>4427</v>
      </c>
      <c r="F4" s="8" t="s">
        <v>3404</v>
      </c>
      <c r="G4" s="1" t="s">
        <v>4380</v>
      </c>
      <c r="H4" s="1" t="s">
        <v>4428</v>
      </c>
      <c r="I4" s="8" t="s">
        <v>3302</v>
      </c>
      <c r="J4" s="23"/>
      <c r="K4" s="23"/>
      <c r="L4" s="24"/>
      <c r="M4" s="1" t="s">
        <v>4381</v>
      </c>
      <c r="N4" s="1" t="s">
        <v>4429</v>
      </c>
      <c r="O4" s="8" t="s">
        <v>3735</v>
      </c>
      <c r="P4" s="1" t="s">
        <v>4409</v>
      </c>
      <c r="Q4" s="1" t="s">
        <v>4430</v>
      </c>
      <c r="R4" s="8" t="s">
        <v>4431</v>
      </c>
      <c r="S4" s="1" t="s">
        <v>4404</v>
      </c>
      <c r="T4" s="1" t="s">
        <v>4412</v>
      </c>
      <c r="U4" s="1" t="s">
        <v>4386</v>
      </c>
      <c r="V4" s="1">
        <v>3</v>
      </c>
      <c r="W4" s="1" t="s">
        <v>4432</v>
      </c>
      <c r="X4" s="8"/>
      <c r="Y4" s="1" t="s">
        <v>4433</v>
      </c>
      <c r="Z4" s="1" t="s">
        <v>4434</v>
      </c>
      <c r="AA4" s="1" t="s">
        <v>4435</v>
      </c>
      <c r="AB4" s="1" t="s">
        <v>4436</v>
      </c>
      <c r="AC4" s="8" t="s">
        <v>4437</v>
      </c>
      <c r="AD4" s="1" t="s">
        <v>4438</v>
      </c>
      <c r="AE4" s="8" t="s">
        <v>3241</v>
      </c>
      <c r="AF4" s="1" t="s">
        <v>4439</v>
      </c>
      <c r="AG4" s="8" t="s">
        <v>4440</v>
      </c>
      <c r="AH4" s="1">
        <v>2</v>
      </c>
      <c r="AI4" s="1" t="s">
        <v>4441</v>
      </c>
      <c r="AJ4" s="8" t="s">
        <v>4442</v>
      </c>
      <c r="AK4" s="1">
        <v>4</v>
      </c>
      <c r="AL4" s="1" t="s">
        <v>4443</v>
      </c>
      <c r="AM4" s="8" t="s">
        <v>4444</v>
      </c>
      <c r="AN4" s="1">
        <v>2</v>
      </c>
      <c r="AO4" s="1" t="s">
        <v>4445</v>
      </c>
      <c r="AP4" s="8" t="s">
        <v>3906</v>
      </c>
      <c r="AQ4" s="1">
        <v>3</v>
      </c>
      <c r="AR4" s="1" t="s">
        <v>4398</v>
      </c>
      <c r="AS4" s="1" t="s">
        <v>4446</v>
      </c>
      <c r="AT4" s="8" t="s">
        <v>3521</v>
      </c>
      <c r="AU4" s="1" t="s">
        <v>112</v>
      </c>
      <c r="AV4" s="1" t="s">
        <v>4447</v>
      </c>
      <c r="AW4" s="1" t="s">
        <v>4401</v>
      </c>
      <c r="AX4" s="23"/>
      <c r="AY4" s="24"/>
      <c r="AZ4" s="1" t="s">
        <v>4403</v>
      </c>
    </row>
    <row r="5" spans="1:52" ht="92.4" x14ac:dyDescent="0.25">
      <c r="A5" s="1">
        <v>44061.868168125002</v>
      </c>
      <c r="B5" s="1" t="s">
        <v>4377</v>
      </c>
      <c r="C5" s="1" t="s">
        <v>4404</v>
      </c>
      <c r="D5" s="1">
        <v>2</v>
      </c>
      <c r="E5" s="1" t="s">
        <v>4448</v>
      </c>
      <c r="F5" s="8" t="s">
        <v>3472</v>
      </c>
      <c r="G5" s="1" t="s">
        <v>4380</v>
      </c>
      <c r="H5" s="1" t="s">
        <v>4449</v>
      </c>
      <c r="I5" s="8" t="s">
        <v>4450</v>
      </c>
      <c r="J5" s="23"/>
      <c r="K5" s="23"/>
      <c r="L5" s="24"/>
      <c r="M5" s="1" t="s">
        <v>4407</v>
      </c>
      <c r="N5" s="13" t="s">
        <v>4451</v>
      </c>
      <c r="O5" s="8" t="s">
        <v>4452</v>
      </c>
      <c r="P5" s="1" t="s">
        <v>4384</v>
      </c>
      <c r="Q5" s="1" t="s">
        <v>4453</v>
      </c>
      <c r="R5" s="8" t="s">
        <v>3747</v>
      </c>
      <c r="S5" s="1" t="s">
        <v>4454</v>
      </c>
      <c r="T5" s="1" t="s">
        <v>4412</v>
      </c>
      <c r="U5" s="1" t="s">
        <v>4386</v>
      </c>
      <c r="V5" s="1">
        <v>3</v>
      </c>
      <c r="W5" s="1" t="s">
        <v>4455</v>
      </c>
      <c r="X5" s="8"/>
      <c r="Y5" s="1" t="s">
        <v>4414</v>
      </c>
      <c r="Z5" s="1" t="s">
        <v>4390</v>
      </c>
      <c r="AA5" s="1" t="s">
        <v>4435</v>
      </c>
      <c r="AB5" s="1" t="s">
        <v>4456</v>
      </c>
      <c r="AC5" s="8" t="s">
        <v>3265</v>
      </c>
      <c r="AD5" s="1" t="s">
        <v>4457</v>
      </c>
      <c r="AE5" s="8" t="s">
        <v>3265</v>
      </c>
      <c r="AF5" s="1" t="s">
        <v>4458</v>
      </c>
      <c r="AG5" s="8" t="s">
        <v>4459</v>
      </c>
      <c r="AH5" s="1">
        <v>3</v>
      </c>
      <c r="AI5" s="1" t="s">
        <v>4460</v>
      </c>
      <c r="AJ5" s="8" t="s">
        <v>3647</v>
      </c>
      <c r="AK5" s="1">
        <v>4</v>
      </c>
      <c r="AL5" s="1" t="s">
        <v>4461</v>
      </c>
      <c r="AM5" s="8" t="s">
        <v>3423</v>
      </c>
      <c r="AN5" s="1">
        <v>3</v>
      </c>
      <c r="AO5" s="1" t="s">
        <v>4462</v>
      </c>
      <c r="AP5" s="8" t="s">
        <v>3303</v>
      </c>
      <c r="AQ5" s="1">
        <v>4</v>
      </c>
      <c r="AR5" s="1" t="s">
        <v>4398</v>
      </c>
      <c r="AS5" s="1" t="s">
        <v>4463</v>
      </c>
      <c r="AT5" s="8" t="s">
        <v>3940</v>
      </c>
      <c r="AU5" s="1" t="s">
        <v>62</v>
      </c>
      <c r="AV5" s="1" t="s">
        <v>4464</v>
      </c>
      <c r="AW5" s="1" t="s">
        <v>4401</v>
      </c>
      <c r="AX5" s="23"/>
      <c r="AY5" s="24"/>
      <c r="AZ5" s="1" t="s">
        <v>4403</v>
      </c>
    </row>
    <row r="6" spans="1:52" ht="409.6" x14ac:dyDescent="0.25">
      <c r="A6" s="1">
        <v>44061.877497893518</v>
      </c>
      <c r="B6" s="1" t="s">
        <v>4377</v>
      </c>
      <c r="C6" s="1" t="s">
        <v>4411</v>
      </c>
      <c r="D6" s="1">
        <v>2</v>
      </c>
      <c r="E6" s="1" t="s">
        <v>4465</v>
      </c>
      <c r="F6" s="8" t="s">
        <v>4466</v>
      </c>
      <c r="G6" s="1" t="s">
        <v>4380</v>
      </c>
      <c r="H6" s="1" t="s">
        <v>4467</v>
      </c>
      <c r="I6" s="8" t="s">
        <v>4120</v>
      </c>
      <c r="J6" s="23"/>
      <c r="K6" s="23"/>
      <c r="L6" s="24"/>
      <c r="M6" s="1" t="s">
        <v>4381</v>
      </c>
      <c r="N6" s="1" t="s">
        <v>4468</v>
      </c>
      <c r="O6" s="8" t="s">
        <v>4469</v>
      </c>
      <c r="P6" s="1" t="s">
        <v>4384</v>
      </c>
      <c r="Q6" s="1" t="s">
        <v>4470</v>
      </c>
      <c r="R6" s="8" t="s">
        <v>4471</v>
      </c>
      <c r="S6" s="1" t="s">
        <v>4378</v>
      </c>
      <c r="T6" s="1" t="s">
        <v>4412</v>
      </c>
      <c r="U6" s="1" t="s">
        <v>4412</v>
      </c>
      <c r="V6" s="1">
        <v>2</v>
      </c>
      <c r="W6" s="1" t="s">
        <v>4472</v>
      </c>
      <c r="X6" s="8"/>
      <c r="Y6" s="1" t="s">
        <v>4473</v>
      </c>
      <c r="Z6" s="1" t="s">
        <v>4474</v>
      </c>
      <c r="AA6" s="1" t="s">
        <v>4475</v>
      </c>
      <c r="AB6" s="1" t="s">
        <v>4476</v>
      </c>
      <c r="AC6" s="8" t="s">
        <v>3286</v>
      </c>
      <c r="AD6" s="1" t="s">
        <v>4477</v>
      </c>
      <c r="AE6" s="8" t="s">
        <v>4478</v>
      </c>
      <c r="AF6" s="1" t="s">
        <v>4479</v>
      </c>
      <c r="AG6" s="8" t="s">
        <v>4480</v>
      </c>
      <c r="AH6" s="1">
        <v>1</v>
      </c>
      <c r="AI6" s="1" t="s">
        <v>4481</v>
      </c>
      <c r="AJ6" s="8" t="s">
        <v>4482</v>
      </c>
      <c r="AK6" s="1">
        <v>4</v>
      </c>
      <c r="AL6" s="1" t="s">
        <v>4483</v>
      </c>
      <c r="AM6" s="8" t="s">
        <v>4484</v>
      </c>
      <c r="AN6" s="1">
        <v>2</v>
      </c>
      <c r="AO6" s="1" t="s">
        <v>4485</v>
      </c>
      <c r="AP6" s="8" t="s">
        <v>4340</v>
      </c>
      <c r="AQ6" s="1">
        <v>4</v>
      </c>
      <c r="AR6" s="1" t="s">
        <v>4486</v>
      </c>
      <c r="AS6" s="1" t="s">
        <v>4487</v>
      </c>
      <c r="AT6" s="8" t="s">
        <v>4488</v>
      </c>
      <c r="AU6" s="1" t="s">
        <v>62</v>
      </c>
      <c r="AV6" s="1" t="s">
        <v>4489</v>
      </c>
      <c r="AW6" s="13" t="s">
        <v>4490</v>
      </c>
      <c r="AX6" s="1" t="s">
        <v>4491</v>
      </c>
      <c r="AY6" s="8"/>
      <c r="AZ6" s="1" t="s">
        <v>4403</v>
      </c>
    </row>
    <row r="7" spans="1:52" ht="66" x14ac:dyDescent="0.25">
      <c r="A7" s="1">
        <v>44061.888347754633</v>
      </c>
      <c r="B7" s="1" t="s">
        <v>4377</v>
      </c>
      <c r="C7" s="1" t="s">
        <v>4454</v>
      </c>
      <c r="D7" s="1">
        <v>4</v>
      </c>
      <c r="E7" s="1" t="s">
        <v>4492</v>
      </c>
      <c r="F7" s="8" t="s">
        <v>3425</v>
      </c>
      <c r="G7" s="1" t="s">
        <v>4380</v>
      </c>
      <c r="H7" s="1" t="s">
        <v>4493</v>
      </c>
      <c r="I7" s="8" t="s">
        <v>3352</v>
      </c>
      <c r="J7" s="23"/>
      <c r="K7" s="23"/>
      <c r="L7" s="24"/>
      <c r="M7" s="1" t="s">
        <v>4407</v>
      </c>
      <c r="N7" s="1" t="s">
        <v>4494</v>
      </c>
      <c r="O7" s="8" t="s">
        <v>3244</v>
      </c>
      <c r="P7" s="1" t="s">
        <v>4384</v>
      </c>
      <c r="Q7" s="1" t="s">
        <v>4416</v>
      </c>
      <c r="R7" s="8" t="s">
        <v>3241</v>
      </c>
      <c r="S7" s="1" t="s">
        <v>4454</v>
      </c>
      <c r="T7" s="1" t="s">
        <v>4386</v>
      </c>
      <c r="U7" s="1" t="s">
        <v>4387</v>
      </c>
      <c r="V7" s="1">
        <v>4</v>
      </c>
      <c r="W7" s="1" t="s">
        <v>4495</v>
      </c>
      <c r="X7" s="8"/>
      <c r="Y7" s="1" t="s">
        <v>4496</v>
      </c>
      <c r="Z7" s="1" t="s">
        <v>4390</v>
      </c>
      <c r="AA7" s="1" t="s">
        <v>4435</v>
      </c>
      <c r="AB7" s="1" t="s">
        <v>4416</v>
      </c>
      <c r="AC7" s="8" t="s">
        <v>3241</v>
      </c>
      <c r="AD7" s="1" t="s">
        <v>4416</v>
      </c>
      <c r="AE7" s="8" t="s">
        <v>3241</v>
      </c>
      <c r="AF7" s="1" t="s">
        <v>4497</v>
      </c>
      <c r="AG7" s="8" t="s">
        <v>3636</v>
      </c>
      <c r="AH7" s="1">
        <v>2</v>
      </c>
      <c r="AI7" s="1" t="s">
        <v>4498</v>
      </c>
      <c r="AJ7" s="8" t="s">
        <v>3355</v>
      </c>
      <c r="AK7" s="1">
        <v>5</v>
      </c>
      <c r="AL7" s="1" t="s">
        <v>4498</v>
      </c>
      <c r="AM7" s="8" t="s">
        <v>3355</v>
      </c>
      <c r="AN7" s="1">
        <v>4</v>
      </c>
      <c r="AO7" s="1" t="s">
        <v>4498</v>
      </c>
      <c r="AP7" s="8" t="s">
        <v>4340</v>
      </c>
      <c r="AQ7" s="1">
        <v>4</v>
      </c>
      <c r="AR7" s="1" t="s">
        <v>4398</v>
      </c>
      <c r="AS7" s="1" t="s">
        <v>4416</v>
      </c>
      <c r="AT7" s="8" t="s">
        <v>3241</v>
      </c>
      <c r="AU7" s="1" t="s">
        <v>684</v>
      </c>
      <c r="AV7" s="1" t="s">
        <v>4424</v>
      </c>
      <c r="AW7" s="1" t="s">
        <v>4499</v>
      </c>
      <c r="AX7" s="23"/>
      <c r="AY7" s="24"/>
      <c r="AZ7" s="1" t="s">
        <v>4403</v>
      </c>
    </row>
    <row r="8" spans="1:52" ht="105.6" x14ac:dyDescent="0.25">
      <c r="A8" s="1">
        <v>44061.893322534721</v>
      </c>
      <c r="B8" s="1" t="s">
        <v>4377</v>
      </c>
      <c r="C8" s="1" t="s">
        <v>4411</v>
      </c>
      <c r="D8" s="1">
        <v>3</v>
      </c>
      <c r="E8" s="1" t="s">
        <v>4500</v>
      </c>
      <c r="F8" s="8" t="s">
        <v>3265</v>
      </c>
      <c r="G8" s="1" t="s">
        <v>4501</v>
      </c>
      <c r="H8" s="1" t="s">
        <v>4502</v>
      </c>
      <c r="I8" s="8" t="s">
        <v>4503</v>
      </c>
      <c r="J8" s="1" t="s">
        <v>4504</v>
      </c>
      <c r="K8" s="1" t="s">
        <v>4505</v>
      </c>
      <c r="L8" s="8" t="s">
        <v>4506</v>
      </c>
      <c r="M8" s="1" t="s">
        <v>4407</v>
      </c>
      <c r="N8" s="1" t="s">
        <v>4507</v>
      </c>
      <c r="O8" s="8" t="s">
        <v>3978</v>
      </c>
      <c r="P8" s="1" t="s">
        <v>4409</v>
      </c>
      <c r="Q8" s="1" t="s">
        <v>4508</v>
      </c>
      <c r="R8" s="8" t="s">
        <v>3425</v>
      </c>
      <c r="S8" s="1" t="s">
        <v>4411</v>
      </c>
      <c r="T8" s="1" t="s">
        <v>4386</v>
      </c>
      <c r="U8" s="1" t="s">
        <v>4387</v>
      </c>
      <c r="V8" s="1">
        <v>4</v>
      </c>
      <c r="W8" s="1" t="s">
        <v>4472</v>
      </c>
      <c r="X8" s="8"/>
      <c r="Y8" s="1" t="s">
        <v>4496</v>
      </c>
      <c r="Z8" s="1" t="s">
        <v>4390</v>
      </c>
      <c r="AA8" s="1" t="s">
        <v>4435</v>
      </c>
      <c r="AB8" s="1" t="s">
        <v>4509</v>
      </c>
      <c r="AC8" s="8" t="s">
        <v>3241</v>
      </c>
      <c r="AD8" s="1" t="s">
        <v>4508</v>
      </c>
      <c r="AE8" s="8" t="s">
        <v>3265</v>
      </c>
      <c r="AF8" s="1" t="s">
        <v>4510</v>
      </c>
      <c r="AG8" s="8" t="s">
        <v>3292</v>
      </c>
      <c r="AH8" s="1">
        <v>2</v>
      </c>
      <c r="AI8" s="1" t="s">
        <v>4511</v>
      </c>
      <c r="AJ8" s="8" t="s">
        <v>4313</v>
      </c>
      <c r="AK8" s="1">
        <v>4</v>
      </c>
      <c r="AL8" s="1" t="s">
        <v>4512</v>
      </c>
      <c r="AM8" s="8" t="s">
        <v>3423</v>
      </c>
      <c r="AN8" s="1">
        <v>4</v>
      </c>
      <c r="AO8" s="13" t="s">
        <v>4513</v>
      </c>
      <c r="AP8" s="8" t="s">
        <v>4514</v>
      </c>
      <c r="AQ8" s="1">
        <v>2</v>
      </c>
      <c r="AR8" s="1" t="s">
        <v>4398</v>
      </c>
      <c r="AS8" s="1" t="s">
        <v>4515</v>
      </c>
      <c r="AT8" s="8" t="s">
        <v>3429</v>
      </c>
      <c r="AU8" s="1" t="s">
        <v>62</v>
      </c>
      <c r="AV8" s="1" t="s">
        <v>4516</v>
      </c>
      <c r="AW8" s="1" t="s">
        <v>4401</v>
      </c>
      <c r="AX8" s="23"/>
      <c r="AY8" s="24"/>
      <c r="AZ8" s="1" t="s">
        <v>4403</v>
      </c>
    </row>
    <row r="9" spans="1:52" ht="79.2" x14ac:dyDescent="0.25">
      <c r="A9" s="1">
        <v>44061.897660416667</v>
      </c>
      <c r="B9" s="1" t="s">
        <v>4377</v>
      </c>
      <c r="C9" s="1" t="s">
        <v>4378</v>
      </c>
      <c r="D9" s="1">
        <v>3</v>
      </c>
      <c r="E9" s="1" t="s">
        <v>4517</v>
      </c>
      <c r="F9" s="8" t="s">
        <v>4518</v>
      </c>
      <c r="G9" s="1" t="s">
        <v>4380</v>
      </c>
      <c r="H9" s="1" t="s">
        <v>4519</v>
      </c>
      <c r="I9" s="8" t="s">
        <v>3320</v>
      </c>
      <c r="J9" s="23"/>
      <c r="K9" s="23"/>
      <c r="L9" s="24"/>
      <c r="M9" s="1" t="s">
        <v>4407</v>
      </c>
      <c r="N9" s="1" t="s">
        <v>4520</v>
      </c>
      <c r="O9" s="8" t="s">
        <v>3373</v>
      </c>
      <c r="P9" s="1" t="s">
        <v>4384</v>
      </c>
      <c r="Q9" s="1" t="s">
        <v>4521</v>
      </c>
      <c r="R9" s="8" t="s">
        <v>3246</v>
      </c>
      <c r="S9" s="1" t="s">
        <v>4378</v>
      </c>
      <c r="T9" s="1" t="s">
        <v>4386</v>
      </c>
      <c r="U9" s="1" t="s">
        <v>4387</v>
      </c>
      <c r="V9" s="1">
        <v>4</v>
      </c>
      <c r="W9" s="1" t="s">
        <v>4495</v>
      </c>
      <c r="X9" s="8"/>
      <c r="Y9" s="1" t="s">
        <v>4522</v>
      </c>
      <c r="Z9" s="1" t="s">
        <v>4434</v>
      </c>
      <c r="AA9" s="1" t="s">
        <v>4435</v>
      </c>
      <c r="AB9" s="1" t="s">
        <v>4523</v>
      </c>
      <c r="AC9" s="8" t="s">
        <v>3244</v>
      </c>
      <c r="AD9" s="1" t="s">
        <v>4524</v>
      </c>
      <c r="AE9" s="8" t="s">
        <v>4525</v>
      </c>
      <c r="AF9" s="1" t="s">
        <v>4526</v>
      </c>
      <c r="AG9" s="8" t="s">
        <v>3426</v>
      </c>
      <c r="AH9" s="1">
        <v>2</v>
      </c>
      <c r="AI9" s="1" t="s">
        <v>4527</v>
      </c>
      <c r="AJ9" s="8" t="s">
        <v>3991</v>
      </c>
      <c r="AK9" s="1">
        <v>4</v>
      </c>
      <c r="AL9" s="1" t="s">
        <v>4528</v>
      </c>
      <c r="AM9" s="8" t="s">
        <v>3423</v>
      </c>
      <c r="AN9" s="1">
        <v>4</v>
      </c>
      <c r="AO9" s="1" t="s">
        <v>4529</v>
      </c>
      <c r="AP9" s="8" t="s">
        <v>4530</v>
      </c>
      <c r="AQ9" s="1">
        <v>4</v>
      </c>
      <c r="AR9" s="1" t="s">
        <v>4398</v>
      </c>
      <c r="AS9" s="1" t="s">
        <v>4531</v>
      </c>
      <c r="AT9" s="8" t="s">
        <v>3429</v>
      </c>
      <c r="AU9" s="1" t="s">
        <v>62</v>
      </c>
      <c r="AV9" s="1" t="s">
        <v>4532</v>
      </c>
      <c r="AW9" s="1" t="s">
        <v>4401</v>
      </c>
      <c r="AX9" s="23"/>
      <c r="AY9" s="24"/>
      <c r="AZ9" s="1" t="s">
        <v>4403</v>
      </c>
    </row>
    <row r="10" spans="1:52" ht="132" x14ac:dyDescent="0.25">
      <c r="A10" s="1">
        <v>44061.901869027774</v>
      </c>
      <c r="B10" s="1" t="s">
        <v>4377</v>
      </c>
      <c r="C10" s="1" t="s">
        <v>4404</v>
      </c>
      <c r="D10" s="1">
        <v>4</v>
      </c>
      <c r="E10" s="1" t="s">
        <v>4533</v>
      </c>
      <c r="F10" s="8" t="s">
        <v>3259</v>
      </c>
      <c r="G10" s="1" t="s">
        <v>4380</v>
      </c>
      <c r="H10" s="1" t="s">
        <v>4534</v>
      </c>
      <c r="I10" s="8" t="s">
        <v>4535</v>
      </c>
      <c r="J10" s="23"/>
      <c r="K10" s="23"/>
      <c r="L10" s="24"/>
      <c r="M10" s="1" t="s">
        <v>4407</v>
      </c>
      <c r="N10" s="1" t="s">
        <v>4536</v>
      </c>
      <c r="O10" s="8" t="s">
        <v>3244</v>
      </c>
      <c r="P10" s="1" t="s">
        <v>4409</v>
      </c>
      <c r="Q10" s="1" t="s">
        <v>4537</v>
      </c>
      <c r="R10" s="8" t="s">
        <v>3259</v>
      </c>
      <c r="S10" s="1" t="s">
        <v>4411</v>
      </c>
      <c r="T10" s="1" t="s">
        <v>4412</v>
      </c>
      <c r="U10" s="1" t="s">
        <v>4386</v>
      </c>
      <c r="V10" s="1">
        <v>5</v>
      </c>
      <c r="W10" s="1" t="s">
        <v>4538</v>
      </c>
      <c r="X10" s="8"/>
      <c r="Y10" s="1" t="s">
        <v>4539</v>
      </c>
      <c r="Z10" s="1" t="s">
        <v>4390</v>
      </c>
      <c r="AA10" s="1" t="s">
        <v>4435</v>
      </c>
      <c r="AB10" s="1" t="s">
        <v>4540</v>
      </c>
      <c r="AC10" s="8" t="s">
        <v>4541</v>
      </c>
      <c r="AD10" s="1" t="s">
        <v>4542</v>
      </c>
      <c r="AE10" s="8" t="s">
        <v>3425</v>
      </c>
      <c r="AF10" s="1" t="s">
        <v>4543</v>
      </c>
      <c r="AG10" s="8" t="s">
        <v>3823</v>
      </c>
      <c r="AH10" s="1">
        <v>3</v>
      </c>
      <c r="AI10" s="1" t="s">
        <v>4544</v>
      </c>
      <c r="AJ10" s="8" t="s">
        <v>4545</v>
      </c>
      <c r="AK10" s="1">
        <v>4</v>
      </c>
      <c r="AL10" s="1" t="s">
        <v>4546</v>
      </c>
      <c r="AM10" s="8" t="s">
        <v>3866</v>
      </c>
      <c r="AN10" s="1">
        <v>4</v>
      </c>
      <c r="AO10" s="1" t="s">
        <v>4547</v>
      </c>
      <c r="AP10" s="8" t="s">
        <v>3423</v>
      </c>
      <c r="AQ10" s="1">
        <v>4</v>
      </c>
      <c r="AR10" s="1" t="s">
        <v>4548</v>
      </c>
      <c r="AS10" s="1" t="s">
        <v>4549</v>
      </c>
      <c r="AT10" s="8" t="s">
        <v>3866</v>
      </c>
      <c r="AU10" s="1" t="s">
        <v>112</v>
      </c>
      <c r="AV10" s="1" t="s">
        <v>4532</v>
      </c>
      <c r="AW10" s="1" t="s">
        <v>4550</v>
      </c>
      <c r="AX10" s="23"/>
      <c r="AY10" s="24"/>
      <c r="AZ10" s="1" t="s">
        <v>4403</v>
      </c>
    </row>
    <row r="11" spans="1:52" ht="171.6" x14ac:dyDescent="0.25">
      <c r="A11" s="1">
        <v>44061.905086273153</v>
      </c>
      <c r="B11" s="1" t="s">
        <v>4377</v>
      </c>
      <c r="C11" s="1" t="s">
        <v>4378</v>
      </c>
      <c r="D11" s="1">
        <v>2</v>
      </c>
      <c r="E11" s="1" t="s">
        <v>4551</v>
      </c>
      <c r="F11" s="8" t="s">
        <v>4552</v>
      </c>
      <c r="G11" s="1" t="s">
        <v>4501</v>
      </c>
      <c r="H11" s="1" t="s">
        <v>4553</v>
      </c>
      <c r="I11" s="8" t="s">
        <v>4330</v>
      </c>
      <c r="J11" s="1" t="s">
        <v>4504</v>
      </c>
      <c r="K11" s="1" t="s">
        <v>4554</v>
      </c>
      <c r="L11" s="8" t="s">
        <v>4555</v>
      </c>
      <c r="M11" s="1" t="s">
        <v>4381</v>
      </c>
      <c r="N11" s="1" t="s">
        <v>4556</v>
      </c>
      <c r="O11" s="8" t="s">
        <v>3749</v>
      </c>
      <c r="P11" s="1" t="s">
        <v>4384</v>
      </c>
      <c r="Q11" s="1" t="s">
        <v>4557</v>
      </c>
      <c r="R11" s="8" t="s">
        <v>3277</v>
      </c>
      <c r="S11" s="1" t="s">
        <v>4378</v>
      </c>
      <c r="T11" s="1" t="s">
        <v>4386</v>
      </c>
      <c r="U11" s="1" t="s">
        <v>4387</v>
      </c>
      <c r="V11" s="1">
        <v>4</v>
      </c>
      <c r="W11" s="1" t="s">
        <v>4388</v>
      </c>
      <c r="X11" s="8"/>
      <c r="Y11" s="1" t="s">
        <v>4558</v>
      </c>
      <c r="Z11" s="1" t="s">
        <v>4390</v>
      </c>
      <c r="AA11" s="1" t="s">
        <v>4435</v>
      </c>
      <c r="AB11" s="1" t="s">
        <v>4559</v>
      </c>
      <c r="AC11" s="8" t="s">
        <v>3329</v>
      </c>
      <c r="AD11" s="1" t="s">
        <v>4560</v>
      </c>
      <c r="AE11" s="8" t="s">
        <v>3244</v>
      </c>
      <c r="AF11" s="1" t="s">
        <v>4561</v>
      </c>
      <c r="AG11" s="8" t="s">
        <v>3635</v>
      </c>
      <c r="AH11" s="1">
        <v>2</v>
      </c>
      <c r="AI11" s="1" t="s">
        <v>4562</v>
      </c>
      <c r="AJ11" s="8" t="s">
        <v>3355</v>
      </c>
      <c r="AK11" s="1">
        <v>4</v>
      </c>
      <c r="AL11" s="1" t="s">
        <v>4563</v>
      </c>
      <c r="AM11" s="8" t="s">
        <v>3302</v>
      </c>
      <c r="AN11" s="1">
        <v>3</v>
      </c>
      <c r="AO11" s="1" t="s">
        <v>4564</v>
      </c>
      <c r="AP11" s="8" t="s">
        <v>3447</v>
      </c>
      <c r="AQ11" s="1">
        <v>4</v>
      </c>
      <c r="AR11" s="1" t="s">
        <v>4398</v>
      </c>
      <c r="AS11" s="1" t="s">
        <v>4565</v>
      </c>
      <c r="AT11" s="8" t="s">
        <v>4566</v>
      </c>
      <c r="AU11" s="1" t="s">
        <v>62</v>
      </c>
      <c r="AV11" s="1" t="s">
        <v>4532</v>
      </c>
      <c r="AW11" s="1" t="s">
        <v>4567</v>
      </c>
      <c r="AX11" s="23"/>
      <c r="AY11" s="24"/>
      <c r="AZ11" s="1" t="s">
        <v>4403</v>
      </c>
    </row>
    <row r="12" spans="1:52" ht="171.6" x14ac:dyDescent="0.25">
      <c r="A12" s="1">
        <v>44061.910391446756</v>
      </c>
      <c r="B12" s="1" t="s">
        <v>4377</v>
      </c>
      <c r="C12" s="1" t="s">
        <v>4378</v>
      </c>
      <c r="D12" s="1">
        <v>3</v>
      </c>
      <c r="E12" s="1" t="s">
        <v>4568</v>
      </c>
      <c r="F12" s="8" t="s">
        <v>3449</v>
      </c>
      <c r="G12" s="1" t="s">
        <v>4380</v>
      </c>
      <c r="H12" s="1" t="s">
        <v>4569</v>
      </c>
      <c r="I12" s="8" t="s">
        <v>3449</v>
      </c>
      <c r="J12" s="23"/>
      <c r="K12" s="23"/>
      <c r="L12" s="24"/>
      <c r="M12" s="1" t="s">
        <v>4407</v>
      </c>
      <c r="N12" s="1" t="s">
        <v>4570</v>
      </c>
      <c r="O12" s="8" t="s">
        <v>3244</v>
      </c>
      <c r="P12" s="1" t="s">
        <v>4384</v>
      </c>
      <c r="Q12" s="1" t="s">
        <v>4571</v>
      </c>
      <c r="R12" s="8" t="s">
        <v>3259</v>
      </c>
      <c r="S12" s="1" t="s">
        <v>4454</v>
      </c>
      <c r="T12" s="1" t="s">
        <v>4412</v>
      </c>
      <c r="U12" s="1" t="s">
        <v>4386</v>
      </c>
      <c r="V12" s="1">
        <v>3</v>
      </c>
      <c r="W12" s="1" t="s">
        <v>4572</v>
      </c>
      <c r="X12" s="8"/>
      <c r="Y12" s="1" t="s">
        <v>4522</v>
      </c>
      <c r="Z12" s="1" t="s">
        <v>4434</v>
      </c>
      <c r="AA12" s="1" t="s">
        <v>4435</v>
      </c>
      <c r="AB12" s="1" t="s">
        <v>4573</v>
      </c>
      <c r="AC12" s="8" t="s">
        <v>3481</v>
      </c>
      <c r="AD12" s="1" t="s">
        <v>4574</v>
      </c>
      <c r="AE12" s="8" t="s">
        <v>3425</v>
      </c>
      <c r="AF12" s="1" t="s">
        <v>4575</v>
      </c>
      <c r="AG12" s="8" t="s">
        <v>3292</v>
      </c>
      <c r="AH12" s="1">
        <v>1</v>
      </c>
      <c r="AI12" s="1" t="s">
        <v>4576</v>
      </c>
      <c r="AJ12" s="8" t="s">
        <v>3346</v>
      </c>
      <c r="AK12" s="1">
        <v>4</v>
      </c>
      <c r="AL12" s="1" t="s">
        <v>4577</v>
      </c>
      <c r="AM12" s="8" t="s">
        <v>3423</v>
      </c>
      <c r="AN12" s="1">
        <v>4</v>
      </c>
      <c r="AO12" s="1" t="s">
        <v>4578</v>
      </c>
      <c r="AP12" s="8" t="s">
        <v>4579</v>
      </c>
      <c r="AQ12" s="1">
        <v>3</v>
      </c>
      <c r="AR12" s="1" t="s">
        <v>4398</v>
      </c>
      <c r="AS12" s="1" t="s">
        <v>4580</v>
      </c>
      <c r="AT12" s="8" t="s">
        <v>3866</v>
      </c>
      <c r="AU12" s="1" t="s">
        <v>62</v>
      </c>
      <c r="AV12" s="1" t="s">
        <v>4532</v>
      </c>
      <c r="AW12" s="1" t="s">
        <v>4581</v>
      </c>
      <c r="AX12" s="23"/>
      <c r="AY12" s="24"/>
      <c r="AZ12" s="1" t="s">
        <v>4403</v>
      </c>
    </row>
    <row r="13" spans="1:52" ht="145.19999999999999" x14ac:dyDescent="0.25">
      <c r="A13" s="1">
        <v>44061.911808032411</v>
      </c>
      <c r="B13" s="1" t="s">
        <v>4377</v>
      </c>
      <c r="C13" s="1" t="s">
        <v>4378</v>
      </c>
      <c r="D13" s="1">
        <v>1</v>
      </c>
      <c r="E13" s="1" t="s">
        <v>4582</v>
      </c>
      <c r="F13" s="8" t="s">
        <v>3717</v>
      </c>
      <c r="G13" s="1" t="s">
        <v>4501</v>
      </c>
      <c r="H13" s="1" t="s">
        <v>4583</v>
      </c>
      <c r="I13" s="8" t="s">
        <v>4239</v>
      </c>
      <c r="J13" s="1" t="s">
        <v>4584</v>
      </c>
      <c r="K13" s="1" t="s">
        <v>4585</v>
      </c>
      <c r="L13" s="8" t="s">
        <v>4586</v>
      </c>
      <c r="M13" s="1" t="s">
        <v>4407</v>
      </c>
      <c r="N13" s="1" t="s">
        <v>4587</v>
      </c>
      <c r="O13" s="8" t="s">
        <v>4588</v>
      </c>
      <c r="P13" s="1" t="s">
        <v>4384</v>
      </c>
      <c r="Q13" s="1" t="s">
        <v>4589</v>
      </c>
      <c r="R13" s="8" t="s">
        <v>3259</v>
      </c>
      <c r="S13" s="1" t="s">
        <v>4454</v>
      </c>
      <c r="T13" s="1" t="s">
        <v>4412</v>
      </c>
      <c r="U13" s="1" t="s">
        <v>4386</v>
      </c>
      <c r="V13" s="1">
        <v>1</v>
      </c>
      <c r="W13" s="1" t="s">
        <v>4590</v>
      </c>
      <c r="X13" s="8"/>
      <c r="Y13" s="1" t="s">
        <v>4591</v>
      </c>
      <c r="Z13" s="1" t="s">
        <v>4592</v>
      </c>
      <c r="AA13" s="1" t="s">
        <v>4435</v>
      </c>
      <c r="AB13" s="1" t="s">
        <v>4593</v>
      </c>
      <c r="AC13" s="8" t="s">
        <v>3244</v>
      </c>
      <c r="AD13" s="1" t="s">
        <v>4594</v>
      </c>
      <c r="AE13" s="8" t="s">
        <v>3265</v>
      </c>
      <c r="AF13" s="1" t="s">
        <v>4595</v>
      </c>
      <c r="AG13" s="8" t="s">
        <v>3635</v>
      </c>
      <c r="AH13" s="1">
        <v>2</v>
      </c>
      <c r="AI13" s="1" t="s">
        <v>4596</v>
      </c>
      <c r="AJ13" s="8" t="s">
        <v>4597</v>
      </c>
      <c r="AK13" s="1">
        <v>5</v>
      </c>
      <c r="AL13" s="1" t="s">
        <v>4598</v>
      </c>
      <c r="AM13" s="8" t="s">
        <v>4599</v>
      </c>
      <c r="AN13" s="1">
        <v>4</v>
      </c>
      <c r="AO13" s="1" t="s">
        <v>4600</v>
      </c>
      <c r="AP13" s="8" t="s">
        <v>3507</v>
      </c>
      <c r="AQ13" s="1">
        <v>2</v>
      </c>
      <c r="AR13" s="1" t="s">
        <v>4548</v>
      </c>
      <c r="AS13" s="1" t="s">
        <v>4601</v>
      </c>
      <c r="AT13" s="8" t="s">
        <v>4602</v>
      </c>
      <c r="AU13" s="1" t="s">
        <v>62</v>
      </c>
      <c r="AV13" s="1" t="s">
        <v>4532</v>
      </c>
      <c r="AW13" s="1" t="s">
        <v>4401</v>
      </c>
      <c r="AX13" s="13" t="s">
        <v>4603</v>
      </c>
      <c r="AY13" s="8" t="s">
        <v>4604</v>
      </c>
      <c r="AZ13" s="1" t="s">
        <v>4403</v>
      </c>
    </row>
    <row r="14" spans="1:52" ht="66" x14ac:dyDescent="0.25">
      <c r="A14" s="1">
        <v>44061.928364942127</v>
      </c>
      <c r="B14" s="1" t="s">
        <v>4377</v>
      </c>
      <c r="C14" s="1" t="s">
        <v>4605</v>
      </c>
      <c r="D14" s="1">
        <v>3</v>
      </c>
      <c r="E14" s="1" t="s">
        <v>4606</v>
      </c>
      <c r="F14" s="8" t="s">
        <v>3246</v>
      </c>
      <c r="G14" s="1" t="s">
        <v>4501</v>
      </c>
      <c r="H14" s="1" t="s">
        <v>4607</v>
      </c>
      <c r="I14" s="8" t="s">
        <v>3259</v>
      </c>
      <c r="J14" s="1" t="s">
        <v>4504</v>
      </c>
      <c r="K14" s="1" t="s">
        <v>4608</v>
      </c>
      <c r="L14" s="8" t="s">
        <v>4609</v>
      </c>
      <c r="M14" s="1" t="s">
        <v>4407</v>
      </c>
      <c r="N14" s="1" t="s">
        <v>4610</v>
      </c>
      <c r="O14" s="8" t="s">
        <v>3244</v>
      </c>
      <c r="P14" s="1" t="s">
        <v>4384</v>
      </c>
      <c r="Q14" s="1" t="s">
        <v>4611</v>
      </c>
      <c r="R14" s="8" t="s">
        <v>3265</v>
      </c>
      <c r="S14" s="1" t="s">
        <v>4411</v>
      </c>
      <c r="T14" s="1" t="s">
        <v>4412</v>
      </c>
      <c r="U14" s="1" t="s">
        <v>4386</v>
      </c>
      <c r="V14" s="1">
        <v>4</v>
      </c>
      <c r="W14" s="1" t="s">
        <v>4612</v>
      </c>
      <c r="X14" s="8"/>
      <c r="Y14" s="1" t="s">
        <v>4496</v>
      </c>
      <c r="Z14" s="1" t="s">
        <v>4592</v>
      </c>
      <c r="AA14" s="1" t="s">
        <v>4435</v>
      </c>
      <c r="AB14" s="1" t="s">
        <v>4613</v>
      </c>
      <c r="AC14" s="8" t="s">
        <v>3244</v>
      </c>
      <c r="AD14" s="1" t="s">
        <v>4614</v>
      </c>
      <c r="AE14" s="8" t="s">
        <v>3265</v>
      </c>
      <c r="AF14" s="1" t="s">
        <v>4615</v>
      </c>
      <c r="AG14" s="8" t="s">
        <v>3426</v>
      </c>
      <c r="AH14" s="1">
        <v>1</v>
      </c>
      <c r="AI14" s="1" t="s">
        <v>4616</v>
      </c>
      <c r="AJ14" s="8" t="s">
        <v>3355</v>
      </c>
      <c r="AK14" s="1">
        <v>5</v>
      </c>
      <c r="AL14" s="1" t="s">
        <v>4617</v>
      </c>
      <c r="AM14" s="8" t="s">
        <v>3423</v>
      </c>
      <c r="AN14" s="1">
        <v>5</v>
      </c>
      <c r="AO14" s="1" t="s">
        <v>4618</v>
      </c>
      <c r="AP14" s="8" t="s">
        <v>3906</v>
      </c>
      <c r="AQ14" s="1">
        <v>5</v>
      </c>
      <c r="AR14" s="1" t="s">
        <v>4398</v>
      </c>
      <c r="AS14" s="1" t="s">
        <v>4619</v>
      </c>
      <c r="AT14" s="8" t="s">
        <v>3290</v>
      </c>
      <c r="AU14" s="1" t="s">
        <v>112</v>
      </c>
      <c r="AV14" s="1" t="s">
        <v>4516</v>
      </c>
      <c r="AW14" s="1" t="s">
        <v>4401</v>
      </c>
      <c r="AX14" s="23"/>
      <c r="AY14" s="24"/>
      <c r="AZ14" s="1" t="s">
        <v>4403</v>
      </c>
    </row>
    <row r="15" spans="1:52" ht="237.6" x14ac:dyDescent="0.25">
      <c r="A15" s="1">
        <v>44061.930809849538</v>
      </c>
      <c r="B15" s="1" t="s">
        <v>4377</v>
      </c>
      <c r="C15" s="1" t="s">
        <v>4378</v>
      </c>
      <c r="D15" s="1">
        <v>4</v>
      </c>
      <c r="E15" s="1" t="s">
        <v>4620</v>
      </c>
      <c r="F15" s="8" t="s">
        <v>3334</v>
      </c>
      <c r="G15" s="1" t="s">
        <v>4501</v>
      </c>
      <c r="H15" s="1" t="s">
        <v>4621</v>
      </c>
      <c r="I15" s="8" t="s">
        <v>4622</v>
      </c>
      <c r="J15" s="1" t="s">
        <v>4504</v>
      </c>
      <c r="K15" s="1" t="s">
        <v>4623</v>
      </c>
      <c r="L15" s="8" t="s">
        <v>4624</v>
      </c>
      <c r="M15" s="1" t="s">
        <v>4407</v>
      </c>
      <c r="N15" s="1" t="s">
        <v>4625</v>
      </c>
      <c r="O15" s="8" t="s">
        <v>3244</v>
      </c>
      <c r="P15" s="1" t="s">
        <v>4409</v>
      </c>
      <c r="Q15" s="1" t="s">
        <v>4626</v>
      </c>
      <c r="R15" s="8" t="s">
        <v>3259</v>
      </c>
      <c r="S15" s="1" t="s">
        <v>4378</v>
      </c>
      <c r="T15" s="1" t="s">
        <v>4386</v>
      </c>
      <c r="U15" s="1" t="s">
        <v>4386</v>
      </c>
      <c r="V15" s="1">
        <v>3</v>
      </c>
      <c r="W15" s="1" t="s">
        <v>4495</v>
      </c>
      <c r="X15" s="8"/>
      <c r="Y15" s="1" t="s">
        <v>4473</v>
      </c>
      <c r="Z15" s="1" t="s">
        <v>4434</v>
      </c>
      <c r="AA15" s="1" t="s">
        <v>4391</v>
      </c>
      <c r="AB15" s="1" t="s">
        <v>4627</v>
      </c>
      <c r="AC15" s="8" t="s">
        <v>4083</v>
      </c>
      <c r="AD15" s="1" t="s">
        <v>4628</v>
      </c>
      <c r="AE15" s="8" t="s">
        <v>3425</v>
      </c>
      <c r="AF15" s="13" t="s">
        <v>4629</v>
      </c>
      <c r="AG15" s="8" t="s">
        <v>4630</v>
      </c>
      <c r="AH15" s="1">
        <v>2</v>
      </c>
      <c r="AI15" s="1" t="s">
        <v>4631</v>
      </c>
      <c r="AJ15" s="8" t="s">
        <v>3707</v>
      </c>
      <c r="AK15" s="1">
        <v>4</v>
      </c>
      <c r="AL15" s="1" t="s">
        <v>4632</v>
      </c>
      <c r="AM15" s="8" t="s">
        <v>4633</v>
      </c>
      <c r="AN15" s="1">
        <v>4</v>
      </c>
      <c r="AO15" s="1" t="s">
        <v>4634</v>
      </c>
      <c r="AP15" s="8" t="s">
        <v>4635</v>
      </c>
      <c r="AQ15" s="1">
        <v>4</v>
      </c>
      <c r="AR15" s="1" t="s">
        <v>4486</v>
      </c>
      <c r="AS15" s="13" t="s">
        <v>4636</v>
      </c>
      <c r="AT15" s="8" t="s">
        <v>4637</v>
      </c>
      <c r="AU15" s="1" t="s">
        <v>684</v>
      </c>
      <c r="AV15" s="1" t="s">
        <v>4424</v>
      </c>
      <c r="AW15" s="1" t="s">
        <v>4401</v>
      </c>
      <c r="AX15" s="23"/>
      <c r="AY15" s="24"/>
      <c r="AZ15" s="1" t="s">
        <v>4403</v>
      </c>
    </row>
    <row r="16" spans="1:52" ht="66" x14ac:dyDescent="0.25">
      <c r="A16" s="1">
        <v>44061.957324351853</v>
      </c>
      <c r="B16" s="1" t="s">
        <v>4377</v>
      </c>
      <c r="C16" s="1" t="s">
        <v>4404</v>
      </c>
      <c r="D16" s="1">
        <v>4</v>
      </c>
      <c r="E16" s="1" t="s">
        <v>4638</v>
      </c>
      <c r="F16" s="8" t="s">
        <v>3472</v>
      </c>
      <c r="G16" s="1" t="s">
        <v>4380</v>
      </c>
      <c r="H16" s="1" t="s">
        <v>4639</v>
      </c>
      <c r="I16" s="8" t="s">
        <v>3472</v>
      </c>
      <c r="J16" s="23"/>
      <c r="K16" s="23"/>
      <c r="L16" s="24"/>
      <c r="M16" s="1" t="s">
        <v>4407</v>
      </c>
      <c r="N16" s="1" t="s">
        <v>4640</v>
      </c>
      <c r="O16" s="8" t="s">
        <v>3287</v>
      </c>
      <c r="P16" s="1" t="s">
        <v>4409</v>
      </c>
      <c r="Q16" s="1" t="s">
        <v>4641</v>
      </c>
      <c r="R16" s="8" t="s">
        <v>3259</v>
      </c>
      <c r="S16" s="1" t="s">
        <v>4411</v>
      </c>
      <c r="T16" s="1" t="s">
        <v>4412</v>
      </c>
      <c r="U16" s="1" t="s">
        <v>4386</v>
      </c>
      <c r="V16" s="1">
        <v>4</v>
      </c>
      <c r="W16" s="1" t="s">
        <v>4642</v>
      </c>
      <c r="X16" s="8" t="s">
        <v>3463</v>
      </c>
      <c r="Y16" s="1" t="s">
        <v>4496</v>
      </c>
      <c r="Z16" s="1" t="s">
        <v>4390</v>
      </c>
      <c r="AA16" s="1" t="s">
        <v>4435</v>
      </c>
      <c r="AB16" s="1" t="s">
        <v>4643</v>
      </c>
      <c r="AC16" s="8" t="s">
        <v>4309</v>
      </c>
      <c r="AD16" s="1" t="s">
        <v>4644</v>
      </c>
      <c r="AE16" s="8" t="s">
        <v>3265</v>
      </c>
      <c r="AF16" s="1" t="s">
        <v>4645</v>
      </c>
      <c r="AG16" s="8" t="s">
        <v>3507</v>
      </c>
      <c r="AH16" s="1">
        <v>3</v>
      </c>
      <c r="AI16" s="1" t="s">
        <v>4646</v>
      </c>
      <c r="AJ16" s="8" t="s">
        <v>3302</v>
      </c>
      <c r="AK16" s="1">
        <v>4</v>
      </c>
      <c r="AL16" s="1" t="s">
        <v>4647</v>
      </c>
      <c r="AM16" s="8" t="s">
        <v>4648</v>
      </c>
      <c r="AN16" s="1">
        <v>2</v>
      </c>
      <c r="AO16" s="1" t="s">
        <v>4649</v>
      </c>
      <c r="AP16" s="8" t="s">
        <v>3346</v>
      </c>
      <c r="AQ16" s="1">
        <v>5</v>
      </c>
      <c r="AR16" s="1" t="s">
        <v>4398</v>
      </c>
      <c r="AS16" s="1" t="s">
        <v>4650</v>
      </c>
      <c r="AT16" s="8" t="s">
        <v>4651</v>
      </c>
      <c r="AU16" s="1" t="s">
        <v>62</v>
      </c>
      <c r="AV16" s="1" t="s">
        <v>4400</v>
      </c>
      <c r="AW16" s="1" t="s">
        <v>4401</v>
      </c>
      <c r="AX16" s="23"/>
      <c r="AY16" s="24"/>
      <c r="AZ16" s="1" t="s">
        <v>4403</v>
      </c>
    </row>
    <row r="17" spans="1:52" ht="171.6" x14ac:dyDescent="0.25">
      <c r="A17" s="1">
        <v>44061.96251125</v>
      </c>
      <c r="B17" s="1" t="s">
        <v>4377</v>
      </c>
      <c r="C17" s="1" t="s">
        <v>4378</v>
      </c>
      <c r="D17" s="1">
        <v>2</v>
      </c>
      <c r="E17" s="1" t="s">
        <v>4652</v>
      </c>
      <c r="F17" s="8" t="s">
        <v>3472</v>
      </c>
      <c r="G17" s="1" t="s">
        <v>4380</v>
      </c>
      <c r="H17" s="1" t="s">
        <v>4653</v>
      </c>
      <c r="I17" s="8" t="s">
        <v>3239</v>
      </c>
      <c r="J17" s="23"/>
      <c r="K17" s="23"/>
      <c r="L17" s="24"/>
      <c r="M17" s="1" t="s">
        <v>4407</v>
      </c>
      <c r="N17" s="1" t="s">
        <v>4654</v>
      </c>
      <c r="O17" s="8" t="s">
        <v>3244</v>
      </c>
      <c r="P17" s="1" t="s">
        <v>4409</v>
      </c>
      <c r="Q17" s="1" t="s">
        <v>4655</v>
      </c>
      <c r="R17" s="8" t="s">
        <v>3259</v>
      </c>
      <c r="S17" s="1" t="s">
        <v>4378</v>
      </c>
      <c r="T17" s="1" t="s">
        <v>4412</v>
      </c>
      <c r="U17" s="1" t="s">
        <v>4387</v>
      </c>
      <c r="V17" s="1">
        <v>2</v>
      </c>
      <c r="W17" s="1" t="s">
        <v>4388</v>
      </c>
      <c r="X17" s="8"/>
      <c r="Y17" s="1" t="s">
        <v>4656</v>
      </c>
      <c r="Z17" s="1" t="s">
        <v>4390</v>
      </c>
      <c r="AA17" s="1" t="s">
        <v>4391</v>
      </c>
      <c r="AB17" s="1" t="s">
        <v>4657</v>
      </c>
      <c r="AC17" s="8" t="s">
        <v>3287</v>
      </c>
      <c r="AD17" s="1" t="s">
        <v>4658</v>
      </c>
      <c r="AE17" s="8" t="s">
        <v>3265</v>
      </c>
      <c r="AF17" s="1" t="s">
        <v>4659</v>
      </c>
      <c r="AG17" s="8" t="s">
        <v>4660</v>
      </c>
      <c r="AH17" s="1">
        <v>2</v>
      </c>
      <c r="AI17" s="1" t="s">
        <v>4661</v>
      </c>
      <c r="AJ17" s="8" t="s">
        <v>4662</v>
      </c>
      <c r="AK17" s="1">
        <v>4</v>
      </c>
      <c r="AL17" s="1" t="s">
        <v>4663</v>
      </c>
      <c r="AM17" s="8" t="s">
        <v>3609</v>
      </c>
      <c r="AN17" s="1">
        <v>4</v>
      </c>
      <c r="AO17" s="1" t="s">
        <v>4664</v>
      </c>
      <c r="AP17" s="8" t="s">
        <v>4665</v>
      </c>
      <c r="AQ17" s="1">
        <v>5</v>
      </c>
      <c r="AR17" s="1" t="s">
        <v>4398</v>
      </c>
      <c r="AS17" s="1" t="s">
        <v>4666</v>
      </c>
      <c r="AT17" s="8" t="s">
        <v>4667</v>
      </c>
      <c r="AU17" s="1" t="s">
        <v>684</v>
      </c>
      <c r="AV17" s="1" t="s">
        <v>4668</v>
      </c>
      <c r="AW17" s="1" t="s">
        <v>4401</v>
      </c>
      <c r="AX17" s="23"/>
      <c r="AY17" s="24"/>
      <c r="AZ17" s="1" t="s">
        <v>4403</v>
      </c>
    </row>
    <row r="18" spans="1:52" ht="145.19999999999999" x14ac:dyDescent="0.25">
      <c r="A18" s="1">
        <v>44061.972626319446</v>
      </c>
      <c r="B18" s="1" t="s">
        <v>4377</v>
      </c>
      <c r="C18" s="1" t="s">
        <v>4426</v>
      </c>
      <c r="D18" s="1">
        <v>1</v>
      </c>
      <c r="E18" s="1" t="s">
        <v>4669</v>
      </c>
      <c r="F18" s="8" t="s">
        <v>4670</v>
      </c>
      <c r="G18" s="1" t="s">
        <v>4380</v>
      </c>
      <c r="H18" s="1" t="s">
        <v>4671</v>
      </c>
      <c r="I18" s="8" t="s">
        <v>4672</v>
      </c>
      <c r="J18" s="23"/>
      <c r="K18" s="23"/>
      <c r="L18" s="24"/>
      <c r="M18" s="1" t="s">
        <v>4407</v>
      </c>
      <c r="N18" s="1" t="s">
        <v>4673</v>
      </c>
      <c r="O18" s="8" t="s">
        <v>3244</v>
      </c>
      <c r="P18" s="1" t="s">
        <v>4409</v>
      </c>
      <c r="Q18" s="1" t="s">
        <v>4674</v>
      </c>
      <c r="R18" s="8" t="s">
        <v>3259</v>
      </c>
      <c r="S18" s="1" t="s">
        <v>4411</v>
      </c>
      <c r="T18" s="1" t="s">
        <v>4412</v>
      </c>
      <c r="U18" s="1" t="s">
        <v>4386</v>
      </c>
      <c r="V18" s="1">
        <v>3</v>
      </c>
      <c r="W18" s="1" t="s">
        <v>4675</v>
      </c>
      <c r="X18" s="8"/>
      <c r="Y18" s="1" t="s">
        <v>4676</v>
      </c>
      <c r="Z18" s="1" t="s">
        <v>4592</v>
      </c>
      <c r="AA18" s="1" t="s">
        <v>4435</v>
      </c>
      <c r="AB18" s="1" t="s">
        <v>4677</v>
      </c>
      <c r="AC18" s="8" t="s">
        <v>3246</v>
      </c>
      <c r="AD18" s="1" t="s">
        <v>4678</v>
      </c>
      <c r="AE18" s="8" t="s">
        <v>3265</v>
      </c>
      <c r="AF18" s="1" t="s">
        <v>4679</v>
      </c>
      <c r="AG18" s="8" t="s">
        <v>3906</v>
      </c>
      <c r="AH18" s="1">
        <v>2</v>
      </c>
      <c r="AI18" s="1" t="s">
        <v>4680</v>
      </c>
      <c r="AJ18" s="8" t="s">
        <v>3906</v>
      </c>
      <c r="AK18" s="1">
        <v>3</v>
      </c>
      <c r="AL18" s="1" t="s">
        <v>4681</v>
      </c>
      <c r="AM18" s="8" t="s">
        <v>3906</v>
      </c>
      <c r="AN18" s="1">
        <v>3</v>
      </c>
      <c r="AO18" s="1" t="s">
        <v>4681</v>
      </c>
      <c r="AP18" s="8" t="s">
        <v>3906</v>
      </c>
      <c r="AQ18" s="1">
        <v>3</v>
      </c>
      <c r="AR18" s="1" t="s">
        <v>4548</v>
      </c>
      <c r="AS18" s="1" t="s">
        <v>4682</v>
      </c>
      <c r="AT18" s="8" t="s">
        <v>4683</v>
      </c>
      <c r="AU18" s="1" t="s">
        <v>62</v>
      </c>
      <c r="AV18" s="1" t="s">
        <v>4532</v>
      </c>
      <c r="AW18" s="23"/>
      <c r="AX18" s="23"/>
      <c r="AY18" s="24"/>
      <c r="AZ18" s="1" t="s">
        <v>4403</v>
      </c>
    </row>
    <row r="19" spans="1:52" s="27" customFormat="1" x14ac:dyDescent="0.25">
      <c r="A19" s="16"/>
      <c r="B19" s="16"/>
      <c r="C19" s="16"/>
      <c r="D19" s="16"/>
      <c r="E19" s="16"/>
      <c r="F19" s="16"/>
      <c r="G19" s="16"/>
      <c r="H19" s="16"/>
      <c r="I19" s="16"/>
      <c r="J19" s="26"/>
      <c r="K19" s="26"/>
      <c r="L19" s="2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26"/>
      <c r="AX19" s="26"/>
      <c r="AY19" s="41" t="s">
        <v>6036</v>
      </c>
      <c r="AZ19" s="16"/>
    </row>
    <row r="20" spans="1:52" ht="211.2" x14ac:dyDescent="0.25">
      <c r="A20" s="1">
        <v>44061.974758912038</v>
      </c>
      <c r="B20" s="1" t="s">
        <v>4377</v>
      </c>
      <c r="C20" s="1" t="s">
        <v>4378</v>
      </c>
      <c r="D20" s="1">
        <v>4</v>
      </c>
      <c r="E20" s="1" t="s">
        <v>4684</v>
      </c>
      <c r="F20" s="8" t="s">
        <v>3547</v>
      </c>
      <c r="G20" s="1" t="s">
        <v>4501</v>
      </c>
      <c r="H20" s="1" t="s">
        <v>4685</v>
      </c>
      <c r="I20" s="8" t="s">
        <v>3567</v>
      </c>
      <c r="J20" s="1" t="s">
        <v>4504</v>
      </c>
      <c r="K20" s="1" t="s">
        <v>4686</v>
      </c>
      <c r="L20" s="8" t="s">
        <v>4687</v>
      </c>
      <c r="M20" s="1" t="s">
        <v>4407</v>
      </c>
      <c r="N20" s="1" t="s">
        <v>4688</v>
      </c>
      <c r="O20" s="8" t="s">
        <v>3244</v>
      </c>
      <c r="P20" s="1" t="s">
        <v>4384</v>
      </c>
      <c r="Q20" s="1" t="s">
        <v>4689</v>
      </c>
      <c r="R20" s="8" t="s">
        <v>3259</v>
      </c>
      <c r="S20" s="1" t="s">
        <v>4378</v>
      </c>
      <c r="T20" s="1" t="s">
        <v>4386</v>
      </c>
      <c r="U20" s="1" t="s">
        <v>4387</v>
      </c>
      <c r="V20" s="1">
        <v>4</v>
      </c>
      <c r="W20" s="1" t="s">
        <v>4690</v>
      </c>
      <c r="X20" s="8"/>
      <c r="Y20" s="1" t="s">
        <v>4496</v>
      </c>
      <c r="Z20" s="1" t="s">
        <v>4592</v>
      </c>
      <c r="AA20" s="1" t="s">
        <v>4435</v>
      </c>
      <c r="AB20" s="1" t="s">
        <v>4691</v>
      </c>
      <c r="AC20" s="8" t="s">
        <v>3265</v>
      </c>
      <c r="AD20" s="1" t="s">
        <v>4692</v>
      </c>
      <c r="AE20" s="8" t="s">
        <v>6054</v>
      </c>
      <c r="AF20" s="1" t="s">
        <v>4693</v>
      </c>
      <c r="AG20" s="8" t="s">
        <v>3426</v>
      </c>
      <c r="AH20" s="1">
        <v>3</v>
      </c>
      <c r="AI20" s="1" t="s">
        <v>4694</v>
      </c>
      <c r="AJ20" s="8" t="s">
        <v>4695</v>
      </c>
      <c r="AK20" s="1">
        <v>4</v>
      </c>
      <c r="AL20" s="1" t="s">
        <v>4696</v>
      </c>
      <c r="AM20" s="8" t="s">
        <v>3346</v>
      </c>
      <c r="AN20" s="1">
        <v>4</v>
      </c>
      <c r="AO20" s="1" t="s">
        <v>4697</v>
      </c>
      <c r="AP20" s="8" t="s">
        <v>3562</v>
      </c>
      <c r="AQ20" s="1">
        <v>4</v>
      </c>
      <c r="AR20" s="1" t="s">
        <v>4548</v>
      </c>
      <c r="AS20" s="1" t="s">
        <v>4698</v>
      </c>
      <c r="AT20" s="8" t="s">
        <v>4699</v>
      </c>
      <c r="AU20" s="1" t="s">
        <v>62</v>
      </c>
      <c r="AV20" s="1" t="s">
        <v>4400</v>
      </c>
      <c r="AW20" s="1" t="s">
        <v>4700</v>
      </c>
      <c r="AX20" s="23"/>
      <c r="AY20" s="24"/>
      <c r="AZ20" s="1" t="s">
        <v>4403</v>
      </c>
    </row>
    <row r="21" spans="1:52" ht="132" x14ac:dyDescent="0.25">
      <c r="A21" s="1">
        <v>44061.98384270833</v>
      </c>
      <c r="B21" s="1" t="s">
        <v>4377</v>
      </c>
      <c r="C21" s="1" t="s">
        <v>4378</v>
      </c>
      <c r="D21" s="1">
        <v>4</v>
      </c>
      <c r="E21" s="1" t="s">
        <v>4701</v>
      </c>
      <c r="F21" s="8" t="s">
        <v>3246</v>
      </c>
      <c r="G21" s="1" t="s">
        <v>4380</v>
      </c>
      <c r="H21" s="1" t="s">
        <v>4702</v>
      </c>
      <c r="I21" s="8" t="s">
        <v>4703</v>
      </c>
      <c r="J21" s="23"/>
      <c r="K21" s="23"/>
      <c r="L21" s="24"/>
      <c r="M21" s="1" t="s">
        <v>4407</v>
      </c>
      <c r="N21" s="1" t="s">
        <v>4704</v>
      </c>
      <c r="O21" s="8" t="s">
        <v>3244</v>
      </c>
      <c r="P21" s="1" t="s">
        <v>4409</v>
      </c>
      <c r="Q21" s="1" t="s">
        <v>4705</v>
      </c>
      <c r="R21" s="8" t="s">
        <v>4706</v>
      </c>
      <c r="S21" s="1" t="s">
        <v>4411</v>
      </c>
      <c r="T21" s="1" t="s">
        <v>4412</v>
      </c>
      <c r="U21" s="1" t="s">
        <v>4412</v>
      </c>
      <c r="V21" s="1">
        <v>2</v>
      </c>
      <c r="W21" s="1" t="s">
        <v>4707</v>
      </c>
      <c r="X21" s="8"/>
      <c r="Y21" s="1" t="s">
        <v>4558</v>
      </c>
      <c r="Z21" s="1" t="s">
        <v>4708</v>
      </c>
      <c r="AA21" s="1" t="s">
        <v>4435</v>
      </c>
      <c r="AB21" s="1" t="s">
        <v>4709</v>
      </c>
      <c r="AC21" s="8" t="s">
        <v>3244</v>
      </c>
      <c r="AD21" s="1" t="s">
        <v>4710</v>
      </c>
      <c r="AE21" s="8" t="s">
        <v>3265</v>
      </c>
      <c r="AF21" s="1" t="s">
        <v>4711</v>
      </c>
      <c r="AG21" s="8" t="s">
        <v>3868</v>
      </c>
      <c r="AH21" s="1">
        <v>3</v>
      </c>
      <c r="AI21" s="1" t="s">
        <v>4711</v>
      </c>
      <c r="AJ21" s="8" t="s">
        <v>3868</v>
      </c>
      <c r="AK21" s="1">
        <v>3</v>
      </c>
      <c r="AL21" s="1" t="s">
        <v>4711</v>
      </c>
      <c r="AM21" s="8" t="s">
        <v>3868</v>
      </c>
      <c r="AN21" s="1">
        <v>3</v>
      </c>
      <c r="AO21" s="1" t="s">
        <v>4712</v>
      </c>
      <c r="AP21" s="8" t="s">
        <v>4713</v>
      </c>
      <c r="AQ21" s="1">
        <v>3</v>
      </c>
      <c r="AR21" s="1" t="s">
        <v>4714</v>
      </c>
      <c r="AS21" s="1" t="s">
        <v>4715</v>
      </c>
      <c r="AT21" s="8" t="s">
        <v>2745</v>
      </c>
      <c r="AU21" s="1" t="s">
        <v>62</v>
      </c>
      <c r="AV21" s="1" t="s">
        <v>4424</v>
      </c>
      <c r="AW21" s="1" t="s">
        <v>4401</v>
      </c>
      <c r="AX21" s="23"/>
      <c r="AY21" s="24"/>
      <c r="AZ21" s="1" t="s">
        <v>4403</v>
      </c>
    </row>
    <row r="22" spans="1:52" ht="171.6" x14ac:dyDescent="0.25">
      <c r="A22" s="1">
        <v>44061.994210046294</v>
      </c>
      <c r="B22" s="1" t="s">
        <v>4377</v>
      </c>
      <c r="C22" s="1" t="s">
        <v>4411</v>
      </c>
      <c r="D22" s="1">
        <v>3</v>
      </c>
      <c r="E22" s="1" t="s">
        <v>4716</v>
      </c>
      <c r="F22" s="8" t="s">
        <v>3472</v>
      </c>
      <c r="G22" s="1" t="s">
        <v>4380</v>
      </c>
      <c r="H22" s="1" t="s">
        <v>4717</v>
      </c>
      <c r="I22" s="8" t="s">
        <v>3239</v>
      </c>
      <c r="J22" s="23"/>
      <c r="K22" s="23"/>
      <c r="L22" s="24"/>
      <c r="M22" s="1" t="s">
        <v>4407</v>
      </c>
      <c r="N22" s="1" t="s">
        <v>4718</v>
      </c>
      <c r="O22" s="8" t="s">
        <v>3244</v>
      </c>
      <c r="P22" s="1" t="s">
        <v>4409</v>
      </c>
      <c r="Q22" s="1" t="s">
        <v>4719</v>
      </c>
      <c r="R22" s="8" t="s">
        <v>3259</v>
      </c>
      <c r="S22" s="1" t="s">
        <v>4411</v>
      </c>
      <c r="T22" s="1" t="s">
        <v>4386</v>
      </c>
      <c r="U22" s="1" t="s">
        <v>4412</v>
      </c>
      <c r="V22" s="1">
        <v>3</v>
      </c>
      <c r="W22" s="1" t="s">
        <v>4388</v>
      </c>
      <c r="X22" s="8"/>
      <c r="Y22" s="1" t="s">
        <v>4720</v>
      </c>
      <c r="Z22" s="1" t="s">
        <v>4434</v>
      </c>
      <c r="AA22" s="1" t="s">
        <v>4435</v>
      </c>
      <c r="AB22" s="1" t="s">
        <v>4721</v>
      </c>
      <c r="AC22" s="8" t="s">
        <v>4722</v>
      </c>
      <c r="AD22" s="1" t="s">
        <v>4723</v>
      </c>
      <c r="AE22" s="8" t="s">
        <v>6054</v>
      </c>
      <c r="AF22" s="1" t="s">
        <v>4724</v>
      </c>
      <c r="AG22" s="8" t="s">
        <v>4725</v>
      </c>
      <c r="AH22" s="1">
        <v>2</v>
      </c>
      <c r="AI22" s="1" t="s">
        <v>4726</v>
      </c>
      <c r="AJ22" s="8" t="s">
        <v>4727</v>
      </c>
      <c r="AK22" s="1">
        <v>4</v>
      </c>
      <c r="AL22" s="1" t="s">
        <v>4728</v>
      </c>
      <c r="AM22" s="8" t="s">
        <v>3835</v>
      </c>
      <c r="AN22" s="1">
        <v>3</v>
      </c>
      <c r="AO22" s="1" t="s">
        <v>4729</v>
      </c>
      <c r="AP22" s="8" t="s">
        <v>3302</v>
      </c>
      <c r="AQ22" s="1">
        <v>4</v>
      </c>
      <c r="AR22" s="1" t="s">
        <v>4398</v>
      </c>
      <c r="AS22" s="1" t="s">
        <v>4730</v>
      </c>
      <c r="AT22" s="8" t="s">
        <v>3333</v>
      </c>
      <c r="AU22" s="1" t="s">
        <v>62</v>
      </c>
      <c r="AV22" s="1" t="s">
        <v>4532</v>
      </c>
      <c r="AW22" s="1" t="s">
        <v>4401</v>
      </c>
      <c r="AX22" s="23"/>
      <c r="AY22" s="24"/>
      <c r="AZ22" s="1" t="s">
        <v>4403</v>
      </c>
    </row>
    <row r="23" spans="1:52" ht="158.4" x14ac:dyDescent="0.25">
      <c r="A23" s="1">
        <v>44062.012616608801</v>
      </c>
      <c r="B23" s="1" t="s">
        <v>4377</v>
      </c>
      <c r="C23" s="1" t="s">
        <v>4426</v>
      </c>
      <c r="D23" s="1">
        <v>5</v>
      </c>
      <c r="E23" s="1" t="s">
        <v>4731</v>
      </c>
      <c r="F23" s="8" t="s">
        <v>3472</v>
      </c>
      <c r="G23" s="1" t="s">
        <v>4380</v>
      </c>
      <c r="H23" s="1" t="s">
        <v>4732</v>
      </c>
      <c r="I23" s="8" t="s">
        <v>3286</v>
      </c>
      <c r="J23" s="23"/>
      <c r="K23" s="23"/>
      <c r="L23" s="24"/>
      <c r="M23" s="1" t="s">
        <v>4407</v>
      </c>
      <c r="N23" s="1" t="s">
        <v>4733</v>
      </c>
      <c r="O23" s="8" t="s">
        <v>3244</v>
      </c>
      <c r="P23" s="1" t="s">
        <v>4409</v>
      </c>
      <c r="Q23" s="1" t="s">
        <v>4734</v>
      </c>
      <c r="R23" s="8" t="s">
        <v>3285</v>
      </c>
      <c r="S23" s="1" t="s">
        <v>4411</v>
      </c>
      <c r="T23" s="1" t="s">
        <v>4412</v>
      </c>
      <c r="U23" s="1" t="s">
        <v>4386</v>
      </c>
      <c r="V23" s="1">
        <v>3</v>
      </c>
      <c r="W23" s="1" t="s">
        <v>4735</v>
      </c>
      <c r="X23" s="8"/>
      <c r="Y23" s="1" t="s">
        <v>4736</v>
      </c>
      <c r="Z23" s="1" t="s">
        <v>4390</v>
      </c>
      <c r="AA23" s="1" t="s">
        <v>4435</v>
      </c>
      <c r="AB23" s="1" t="s">
        <v>4737</v>
      </c>
      <c r="AC23" s="8" t="s">
        <v>3286</v>
      </c>
      <c r="AD23" s="1" t="s">
        <v>4738</v>
      </c>
      <c r="AE23" s="8" t="s">
        <v>3425</v>
      </c>
      <c r="AF23" s="1" t="s">
        <v>4739</v>
      </c>
      <c r="AG23" s="8" t="s">
        <v>4740</v>
      </c>
      <c r="AH23" s="1">
        <v>3</v>
      </c>
      <c r="AI23" s="1" t="s">
        <v>4741</v>
      </c>
      <c r="AJ23" s="8" t="s">
        <v>3366</v>
      </c>
      <c r="AK23" s="1">
        <v>5</v>
      </c>
      <c r="AL23" s="1" t="s">
        <v>4742</v>
      </c>
      <c r="AM23" s="8" t="s">
        <v>3423</v>
      </c>
      <c r="AN23" s="1">
        <v>5</v>
      </c>
      <c r="AO23" s="1" t="s">
        <v>4743</v>
      </c>
      <c r="AP23" s="8" t="s">
        <v>3240</v>
      </c>
      <c r="AQ23" s="1">
        <v>5</v>
      </c>
      <c r="AR23" s="1" t="s">
        <v>4548</v>
      </c>
      <c r="AS23" s="1" t="s">
        <v>4744</v>
      </c>
      <c r="AT23" s="8" t="s">
        <v>3325</v>
      </c>
      <c r="AU23" s="1" t="s">
        <v>62</v>
      </c>
      <c r="AV23" s="1" t="s">
        <v>4745</v>
      </c>
      <c r="AW23" s="1" t="s">
        <v>4401</v>
      </c>
      <c r="AX23" s="23"/>
      <c r="AY23" s="24"/>
      <c r="AZ23" s="1" t="s">
        <v>4403</v>
      </c>
    </row>
    <row r="24" spans="1:52" ht="224.4" x14ac:dyDescent="0.25">
      <c r="A24" s="1">
        <v>44062.099615150466</v>
      </c>
      <c r="B24" s="1" t="s">
        <v>4377</v>
      </c>
      <c r="C24" s="1" t="s">
        <v>4378</v>
      </c>
      <c r="D24" s="1">
        <v>1</v>
      </c>
      <c r="E24" s="1" t="s">
        <v>4746</v>
      </c>
      <c r="F24" s="8" t="s">
        <v>4747</v>
      </c>
      <c r="G24" s="1" t="s">
        <v>4380</v>
      </c>
      <c r="H24" s="1" t="s">
        <v>4748</v>
      </c>
      <c r="I24" s="8" t="s">
        <v>3286</v>
      </c>
      <c r="J24" s="23"/>
      <c r="K24" s="23"/>
      <c r="L24" s="24"/>
      <c r="M24" s="1" t="s">
        <v>4407</v>
      </c>
      <c r="N24" s="1" t="s">
        <v>4749</v>
      </c>
      <c r="O24" s="8" t="s">
        <v>3244</v>
      </c>
      <c r="P24" s="1" t="s">
        <v>4409</v>
      </c>
      <c r="Q24" s="1" t="s">
        <v>4750</v>
      </c>
      <c r="R24" s="8" t="s">
        <v>4751</v>
      </c>
      <c r="S24" s="1" t="s">
        <v>4378</v>
      </c>
      <c r="T24" s="1" t="s">
        <v>4386</v>
      </c>
      <c r="U24" s="1" t="s">
        <v>4386</v>
      </c>
      <c r="V24" s="1">
        <v>1</v>
      </c>
      <c r="W24" s="1" t="s">
        <v>4752</v>
      </c>
      <c r="X24" s="8" t="s">
        <v>4753</v>
      </c>
      <c r="Y24" s="28" t="s">
        <v>4754</v>
      </c>
      <c r="Z24" s="1" t="s">
        <v>4755</v>
      </c>
      <c r="AA24" s="1" t="s">
        <v>4435</v>
      </c>
      <c r="AB24" s="1" t="s">
        <v>4756</v>
      </c>
      <c r="AC24" s="8" t="s">
        <v>4518</v>
      </c>
      <c r="AD24" s="1" t="s">
        <v>4757</v>
      </c>
      <c r="AE24" s="8" t="s">
        <v>6066</v>
      </c>
      <c r="AF24" s="13" t="s">
        <v>4758</v>
      </c>
      <c r="AG24" s="8" t="s">
        <v>4759</v>
      </c>
      <c r="AH24" s="1">
        <v>2</v>
      </c>
      <c r="AI24" s="1" t="s">
        <v>4760</v>
      </c>
      <c r="AJ24" s="8" t="s">
        <v>3991</v>
      </c>
      <c r="AK24" s="1">
        <v>4</v>
      </c>
      <c r="AL24" s="1" t="s">
        <v>4761</v>
      </c>
      <c r="AM24" s="8" t="s">
        <v>3798</v>
      </c>
      <c r="AN24" s="1">
        <v>4</v>
      </c>
      <c r="AO24" s="1" t="s">
        <v>4762</v>
      </c>
      <c r="AP24" s="8" t="s">
        <v>3939</v>
      </c>
      <c r="AQ24" s="1">
        <v>4</v>
      </c>
      <c r="AR24" s="1" t="s">
        <v>4548</v>
      </c>
      <c r="AS24" s="1" t="s">
        <v>4763</v>
      </c>
      <c r="AT24" s="8" t="s">
        <v>4764</v>
      </c>
      <c r="AU24" s="1" t="s">
        <v>62</v>
      </c>
      <c r="AV24" s="1" t="s">
        <v>4532</v>
      </c>
      <c r="AW24" s="1" t="s">
        <v>4401</v>
      </c>
      <c r="AX24" s="1" t="s">
        <v>4765</v>
      </c>
      <c r="AY24" s="8"/>
      <c r="AZ24" s="1" t="s">
        <v>4403</v>
      </c>
    </row>
    <row r="25" spans="1:52" ht="118.8" x14ac:dyDescent="0.25">
      <c r="A25" s="1">
        <v>44062.296890520833</v>
      </c>
      <c r="B25" s="1" t="s">
        <v>4377</v>
      </c>
      <c r="C25" s="1" t="s">
        <v>4454</v>
      </c>
      <c r="D25" s="1">
        <v>3</v>
      </c>
      <c r="E25" s="1" t="s">
        <v>4766</v>
      </c>
      <c r="F25" s="8" t="s">
        <v>3431</v>
      </c>
      <c r="G25" s="1" t="s">
        <v>4380</v>
      </c>
      <c r="H25" s="1" t="s">
        <v>4767</v>
      </c>
      <c r="I25" s="8" t="s">
        <v>3239</v>
      </c>
      <c r="J25" s="23"/>
      <c r="K25" s="23"/>
      <c r="L25" s="24"/>
      <c r="M25" s="1" t="s">
        <v>4407</v>
      </c>
      <c r="N25" s="1" t="s">
        <v>4768</v>
      </c>
      <c r="O25" s="8" t="s">
        <v>3244</v>
      </c>
      <c r="P25" s="1" t="s">
        <v>4409</v>
      </c>
      <c r="Q25" s="1" t="s">
        <v>4769</v>
      </c>
      <c r="R25" s="8" t="s">
        <v>3244</v>
      </c>
      <c r="S25" s="1" t="s">
        <v>4411</v>
      </c>
      <c r="T25" s="1" t="s">
        <v>4412</v>
      </c>
      <c r="U25" s="1" t="s">
        <v>4412</v>
      </c>
      <c r="V25" s="1">
        <v>2</v>
      </c>
      <c r="W25" s="1" t="s">
        <v>4572</v>
      </c>
      <c r="X25" s="8"/>
      <c r="Y25" s="1" t="s">
        <v>4558</v>
      </c>
      <c r="Z25" s="1" t="s">
        <v>4434</v>
      </c>
      <c r="AA25" s="1" t="s">
        <v>4435</v>
      </c>
      <c r="AB25" s="1" t="s">
        <v>4770</v>
      </c>
      <c r="AC25" s="8" t="s">
        <v>4722</v>
      </c>
      <c r="AD25" s="1" t="s">
        <v>4771</v>
      </c>
      <c r="AE25" s="8" t="s">
        <v>3265</v>
      </c>
      <c r="AF25" s="1" t="s">
        <v>4772</v>
      </c>
      <c r="AG25" s="8" t="s">
        <v>3355</v>
      </c>
      <c r="AH25" s="1">
        <v>3</v>
      </c>
      <c r="AI25" s="1" t="s">
        <v>4773</v>
      </c>
      <c r="AJ25" s="8" t="s">
        <v>3302</v>
      </c>
      <c r="AK25" s="1">
        <v>4</v>
      </c>
      <c r="AL25" s="1" t="s">
        <v>4774</v>
      </c>
      <c r="AM25" s="8" t="s">
        <v>3549</v>
      </c>
      <c r="AN25" s="1">
        <v>4</v>
      </c>
      <c r="AO25" s="1" t="s">
        <v>4775</v>
      </c>
      <c r="AP25" s="8" t="s">
        <v>4319</v>
      </c>
      <c r="AQ25" s="1">
        <v>3</v>
      </c>
      <c r="AR25" s="1" t="s">
        <v>4714</v>
      </c>
      <c r="AS25" s="1" t="s">
        <v>4776</v>
      </c>
      <c r="AT25" s="8" t="s">
        <v>4020</v>
      </c>
      <c r="AU25" s="1" t="s">
        <v>62</v>
      </c>
      <c r="AV25" s="1" t="s">
        <v>4400</v>
      </c>
      <c r="AW25" s="1" t="s">
        <v>4401</v>
      </c>
      <c r="AX25" s="23"/>
      <c r="AY25" s="24"/>
      <c r="AZ25" s="1" t="s">
        <v>4403</v>
      </c>
    </row>
    <row r="26" spans="1:52" ht="198" x14ac:dyDescent="0.25">
      <c r="A26" s="1">
        <v>44062.325585289349</v>
      </c>
      <c r="B26" s="1" t="s">
        <v>4377</v>
      </c>
      <c r="C26" s="1" t="s">
        <v>4378</v>
      </c>
      <c r="D26" s="1">
        <v>2</v>
      </c>
      <c r="E26" s="1" t="s">
        <v>4777</v>
      </c>
      <c r="F26" s="8" t="s">
        <v>4778</v>
      </c>
      <c r="G26" s="1" t="s">
        <v>4501</v>
      </c>
      <c r="H26" s="1" t="s">
        <v>4779</v>
      </c>
      <c r="I26" s="8" t="s">
        <v>3259</v>
      </c>
      <c r="J26" s="1" t="s">
        <v>4584</v>
      </c>
      <c r="K26" s="1" t="s">
        <v>4780</v>
      </c>
      <c r="L26" s="8" t="s">
        <v>3904</v>
      </c>
      <c r="M26" s="1" t="s">
        <v>4407</v>
      </c>
      <c r="N26" s="1" t="s">
        <v>4781</v>
      </c>
      <c r="O26" s="8" t="s">
        <v>3244</v>
      </c>
      <c r="P26" s="1" t="s">
        <v>4409</v>
      </c>
      <c r="Q26" s="1" t="s">
        <v>4782</v>
      </c>
      <c r="R26" s="8" t="s">
        <v>3244</v>
      </c>
      <c r="S26" s="1" t="s">
        <v>4411</v>
      </c>
      <c r="T26" s="1" t="s">
        <v>4412</v>
      </c>
      <c r="U26" s="1" t="s">
        <v>4386</v>
      </c>
      <c r="V26" s="1">
        <v>4</v>
      </c>
      <c r="W26" s="1" t="s">
        <v>4783</v>
      </c>
      <c r="X26" s="8"/>
      <c r="Y26" s="1" t="s">
        <v>4414</v>
      </c>
      <c r="Z26" s="1" t="s">
        <v>4434</v>
      </c>
      <c r="AA26" s="1" t="s">
        <v>4435</v>
      </c>
      <c r="AB26" s="1" t="s">
        <v>4784</v>
      </c>
      <c r="AC26" s="8" t="s">
        <v>3481</v>
      </c>
      <c r="AD26" s="1" t="s">
        <v>4785</v>
      </c>
      <c r="AE26" s="8" t="s">
        <v>3425</v>
      </c>
      <c r="AF26" s="1" t="s">
        <v>4786</v>
      </c>
      <c r="AG26" s="8" t="s">
        <v>3474</v>
      </c>
      <c r="AH26" s="1">
        <v>2</v>
      </c>
      <c r="AI26" s="1" t="s">
        <v>4787</v>
      </c>
      <c r="AJ26" s="8" t="s">
        <v>4788</v>
      </c>
      <c r="AK26" s="1">
        <v>4</v>
      </c>
      <c r="AL26" s="1" t="s">
        <v>4789</v>
      </c>
      <c r="AM26" s="8" t="s">
        <v>3423</v>
      </c>
      <c r="AN26" s="1">
        <v>3</v>
      </c>
      <c r="AO26" s="1" t="s">
        <v>4790</v>
      </c>
      <c r="AP26" s="8" t="s">
        <v>3423</v>
      </c>
      <c r="AQ26" s="1">
        <v>3</v>
      </c>
      <c r="AR26" s="1" t="s">
        <v>4398</v>
      </c>
      <c r="AS26" s="1" t="s">
        <v>4791</v>
      </c>
      <c r="AT26" s="8" t="s">
        <v>4792</v>
      </c>
      <c r="AU26" s="1" t="s">
        <v>62</v>
      </c>
      <c r="AV26" s="1" t="s">
        <v>4532</v>
      </c>
      <c r="AW26" s="1" t="s">
        <v>4401</v>
      </c>
      <c r="AX26" s="23"/>
      <c r="AY26" s="24"/>
      <c r="AZ26" s="1" t="s">
        <v>4403</v>
      </c>
    </row>
    <row r="27" spans="1:52" ht="198" x14ac:dyDescent="0.25">
      <c r="A27" s="1">
        <v>44062.374506689812</v>
      </c>
      <c r="B27" s="1" t="s">
        <v>4377</v>
      </c>
      <c r="C27" s="1" t="s">
        <v>4426</v>
      </c>
      <c r="D27" s="1">
        <v>4</v>
      </c>
      <c r="E27" s="13" t="s">
        <v>4793</v>
      </c>
      <c r="F27" s="8" t="s">
        <v>4794</v>
      </c>
      <c r="G27" s="1" t="s">
        <v>4380</v>
      </c>
      <c r="H27" s="1" t="s">
        <v>4795</v>
      </c>
      <c r="I27" s="8" t="s">
        <v>3372</v>
      </c>
      <c r="J27" s="23"/>
      <c r="K27" s="23"/>
      <c r="L27" s="24"/>
      <c r="M27" s="1" t="s">
        <v>4381</v>
      </c>
      <c r="N27" s="1" t="s">
        <v>4796</v>
      </c>
      <c r="O27" s="8" t="s">
        <v>4797</v>
      </c>
      <c r="P27" s="1" t="s">
        <v>4384</v>
      </c>
      <c r="Q27" s="1" t="s">
        <v>4798</v>
      </c>
      <c r="R27" s="8" t="s">
        <v>3259</v>
      </c>
      <c r="S27" s="1" t="s">
        <v>4378</v>
      </c>
      <c r="T27" s="1" t="s">
        <v>4412</v>
      </c>
      <c r="U27" s="1" t="s">
        <v>4387</v>
      </c>
      <c r="V27" s="1">
        <v>3</v>
      </c>
      <c r="W27" s="1" t="s">
        <v>4799</v>
      </c>
      <c r="X27" s="8"/>
      <c r="Y27" s="1" t="s">
        <v>4676</v>
      </c>
      <c r="Z27" s="1" t="s">
        <v>4390</v>
      </c>
      <c r="AA27" s="1" t="s">
        <v>4391</v>
      </c>
      <c r="AB27" s="1" t="s">
        <v>4800</v>
      </c>
      <c r="AC27" s="8" t="s">
        <v>3239</v>
      </c>
      <c r="AD27" s="1" t="s">
        <v>4801</v>
      </c>
      <c r="AE27" s="8" t="s">
        <v>6054</v>
      </c>
      <c r="AF27" s="1" t="s">
        <v>4802</v>
      </c>
      <c r="AG27" s="8" t="s">
        <v>3292</v>
      </c>
      <c r="AH27" s="1">
        <v>3</v>
      </c>
      <c r="AI27" s="1" t="s">
        <v>4803</v>
      </c>
      <c r="AJ27" s="8" t="s">
        <v>3240</v>
      </c>
      <c r="AK27" s="1">
        <v>4</v>
      </c>
      <c r="AL27" s="1" t="s">
        <v>4804</v>
      </c>
      <c r="AM27" s="8" t="s">
        <v>3989</v>
      </c>
      <c r="AN27" s="1">
        <v>2</v>
      </c>
      <c r="AO27" s="1" t="s">
        <v>4805</v>
      </c>
      <c r="AP27" s="8" t="s">
        <v>3447</v>
      </c>
      <c r="AQ27" s="1">
        <v>4</v>
      </c>
      <c r="AR27" s="1" t="s">
        <v>4398</v>
      </c>
      <c r="AS27" s="1" t="s">
        <v>4806</v>
      </c>
      <c r="AT27" s="8" t="s">
        <v>3275</v>
      </c>
      <c r="AU27" s="1" t="s">
        <v>4807</v>
      </c>
      <c r="AV27" s="1" t="s">
        <v>4532</v>
      </c>
      <c r="AW27" s="1" t="s">
        <v>4401</v>
      </c>
      <c r="AX27" s="23"/>
      <c r="AY27" s="24"/>
      <c r="AZ27" s="1" t="s">
        <v>4403</v>
      </c>
    </row>
    <row r="28" spans="1:52" ht="382.8" x14ac:dyDescent="0.25">
      <c r="A28" s="1">
        <v>44062.394249884259</v>
      </c>
      <c r="B28" s="1" t="s">
        <v>4377</v>
      </c>
      <c r="C28" s="1" t="s">
        <v>4378</v>
      </c>
      <c r="D28" s="1">
        <v>1</v>
      </c>
      <c r="E28" s="1" t="s">
        <v>4808</v>
      </c>
      <c r="F28" s="8" t="s">
        <v>4809</v>
      </c>
      <c r="G28" s="1" t="s">
        <v>4380</v>
      </c>
      <c r="H28" s="1" t="s">
        <v>4810</v>
      </c>
      <c r="I28" s="8" t="s">
        <v>3902</v>
      </c>
      <c r="J28" s="23"/>
      <c r="K28" s="23"/>
      <c r="L28" s="24"/>
      <c r="M28" s="1" t="s">
        <v>4407</v>
      </c>
      <c r="N28" s="1" t="s">
        <v>4811</v>
      </c>
      <c r="O28" s="8" t="s">
        <v>3244</v>
      </c>
      <c r="P28" s="1" t="s">
        <v>4409</v>
      </c>
      <c r="Q28" s="1" t="s">
        <v>4812</v>
      </c>
      <c r="R28" s="8" t="s">
        <v>4813</v>
      </c>
      <c r="S28" s="1" t="s">
        <v>4411</v>
      </c>
      <c r="T28" s="1" t="s">
        <v>4412</v>
      </c>
      <c r="U28" s="1" t="s">
        <v>4387</v>
      </c>
      <c r="V28" s="1">
        <v>1</v>
      </c>
      <c r="W28" s="1" t="s">
        <v>4814</v>
      </c>
      <c r="X28" s="8"/>
      <c r="Y28" s="1" t="s">
        <v>4496</v>
      </c>
      <c r="Z28" s="1" t="s">
        <v>4592</v>
      </c>
      <c r="AA28" s="1" t="s">
        <v>4435</v>
      </c>
      <c r="AB28" s="1" t="s">
        <v>4815</v>
      </c>
      <c r="AC28" s="8" t="s">
        <v>4816</v>
      </c>
      <c r="AD28" s="1" t="s">
        <v>4817</v>
      </c>
      <c r="AE28" s="8" t="s">
        <v>6054</v>
      </c>
      <c r="AF28" s="1" t="s">
        <v>4818</v>
      </c>
      <c r="AG28" s="8" t="s">
        <v>4819</v>
      </c>
      <c r="AH28" s="1">
        <v>1</v>
      </c>
      <c r="AI28" s="13" t="s">
        <v>4820</v>
      </c>
      <c r="AJ28" s="8" t="s">
        <v>4821</v>
      </c>
      <c r="AK28" s="1">
        <v>4</v>
      </c>
      <c r="AL28" s="1" t="s">
        <v>4822</v>
      </c>
      <c r="AM28" s="8" t="s">
        <v>4823</v>
      </c>
      <c r="AN28" s="1">
        <v>4</v>
      </c>
      <c r="AO28" s="13" t="s">
        <v>4824</v>
      </c>
      <c r="AP28" s="8" t="s">
        <v>4825</v>
      </c>
      <c r="AQ28" s="1">
        <v>4</v>
      </c>
      <c r="AR28" s="1" t="s">
        <v>4398</v>
      </c>
      <c r="AS28" s="13" t="s">
        <v>4826</v>
      </c>
      <c r="AT28" s="8" t="s">
        <v>4827</v>
      </c>
      <c r="AU28" s="1" t="s">
        <v>62</v>
      </c>
      <c r="AV28" s="1" t="s">
        <v>4516</v>
      </c>
      <c r="AW28" s="1" t="s">
        <v>4401</v>
      </c>
      <c r="AX28" s="13" t="s">
        <v>4828</v>
      </c>
      <c r="AY28" s="8" t="s">
        <v>4829</v>
      </c>
      <c r="AZ28" s="1" t="s">
        <v>4403</v>
      </c>
    </row>
    <row r="29" spans="1:52" s="27" customFormat="1" x14ac:dyDescent="0.25">
      <c r="A29" s="16"/>
      <c r="B29" s="16"/>
      <c r="C29" s="16"/>
      <c r="D29" s="16"/>
      <c r="E29" s="16"/>
      <c r="F29" s="16"/>
      <c r="G29" s="16"/>
      <c r="H29" s="16"/>
      <c r="I29" s="16"/>
      <c r="J29" s="26"/>
      <c r="K29" s="26"/>
      <c r="L29" s="2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26"/>
      <c r="AY29" s="41" t="s">
        <v>6036</v>
      </c>
      <c r="AZ29" s="16"/>
    </row>
    <row r="30" spans="1:52" ht="198" x14ac:dyDescent="0.25">
      <c r="A30" s="1">
        <v>44062.405564016204</v>
      </c>
      <c r="B30" s="1" t="s">
        <v>4377</v>
      </c>
      <c r="C30" s="1" t="s">
        <v>4426</v>
      </c>
      <c r="D30" s="1">
        <v>3</v>
      </c>
      <c r="E30" s="1" t="s">
        <v>4830</v>
      </c>
      <c r="F30" s="8" t="s">
        <v>3292</v>
      </c>
      <c r="G30" s="1" t="s">
        <v>4501</v>
      </c>
      <c r="H30" s="1" t="s">
        <v>4831</v>
      </c>
      <c r="I30" s="8" t="s">
        <v>4330</v>
      </c>
      <c r="J30" s="1" t="s">
        <v>4504</v>
      </c>
      <c r="K30" s="13" t="s">
        <v>4832</v>
      </c>
      <c r="L30" s="8" t="s">
        <v>4833</v>
      </c>
      <c r="M30" s="1" t="s">
        <v>4407</v>
      </c>
      <c r="N30" s="1" t="s">
        <v>4834</v>
      </c>
      <c r="O30" s="8" t="s">
        <v>3314</v>
      </c>
      <c r="P30" s="1" t="s">
        <v>4409</v>
      </c>
      <c r="Q30" s="1" t="s">
        <v>4835</v>
      </c>
      <c r="R30" s="8" t="s">
        <v>4836</v>
      </c>
      <c r="S30" s="1" t="s">
        <v>4404</v>
      </c>
      <c r="T30" s="1" t="s">
        <v>4412</v>
      </c>
      <c r="U30" s="1" t="s">
        <v>4386</v>
      </c>
      <c r="V30" s="1">
        <v>4</v>
      </c>
      <c r="W30" s="1" t="s">
        <v>4572</v>
      </c>
      <c r="X30" s="8"/>
      <c r="Y30" s="1" t="s">
        <v>4837</v>
      </c>
      <c r="Z30" s="1" t="s">
        <v>4592</v>
      </c>
      <c r="AA30" s="1" t="s">
        <v>4838</v>
      </c>
      <c r="AB30" s="1" t="s">
        <v>4839</v>
      </c>
      <c r="AC30" s="8" t="s">
        <v>4840</v>
      </c>
      <c r="AD30" s="1" t="s">
        <v>4841</v>
      </c>
      <c r="AE30" s="8" t="s">
        <v>6055</v>
      </c>
      <c r="AF30" s="1" t="s">
        <v>4842</v>
      </c>
      <c r="AG30" s="8" t="s">
        <v>4843</v>
      </c>
      <c r="AH30" s="1">
        <v>2</v>
      </c>
      <c r="AI30" s="1" t="s">
        <v>4844</v>
      </c>
      <c r="AJ30" s="8" t="s">
        <v>4845</v>
      </c>
      <c r="AK30" s="1">
        <v>4</v>
      </c>
      <c r="AL30" s="1" t="s">
        <v>4846</v>
      </c>
      <c r="AM30" s="8" t="s">
        <v>4847</v>
      </c>
      <c r="AN30" s="1">
        <v>3</v>
      </c>
      <c r="AO30" s="1" t="s">
        <v>4848</v>
      </c>
      <c r="AP30" s="8" t="s">
        <v>4849</v>
      </c>
      <c r="AQ30" s="1">
        <v>3</v>
      </c>
      <c r="AR30" s="1" t="s">
        <v>4398</v>
      </c>
      <c r="AS30" s="1" t="s">
        <v>4850</v>
      </c>
      <c r="AT30" s="8" t="s">
        <v>4851</v>
      </c>
      <c r="AU30" s="1" t="s">
        <v>112</v>
      </c>
      <c r="AV30" s="1" t="s">
        <v>4532</v>
      </c>
      <c r="AW30" s="1" t="s">
        <v>4852</v>
      </c>
      <c r="AX30" s="23"/>
      <c r="AY30" s="24"/>
      <c r="AZ30" s="1" t="s">
        <v>4403</v>
      </c>
    </row>
    <row r="31" spans="1:52" ht="198" x14ac:dyDescent="0.25">
      <c r="A31" s="1">
        <v>44062.423815532413</v>
      </c>
      <c r="B31" s="1" t="s">
        <v>4377</v>
      </c>
      <c r="C31" s="1" t="s">
        <v>4378</v>
      </c>
      <c r="D31" s="1">
        <v>4</v>
      </c>
      <c r="E31" s="1" t="s">
        <v>4853</v>
      </c>
      <c r="F31" s="8" t="s">
        <v>4037</v>
      </c>
      <c r="G31" s="1" t="s">
        <v>4380</v>
      </c>
      <c r="H31" s="1" t="s">
        <v>4854</v>
      </c>
      <c r="I31" s="8" t="s">
        <v>3265</v>
      </c>
      <c r="J31" s="23"/>
      <c r="K31" s="23"/>
      <c r="L31" s="24"/>
      <c r="M31" s="1" t="s">
        <v>4407</v>
      </c>
      <c r="N31" s="1" t="s">
        <v>4855</v>
      </c>
      <c r="O31" s="8" t="s">
        <v>4856</v>
      </c>
      <c r="P31" s="1" t="s">
        <v>4409</v>
      </c>
      <c r="Q31" s="1" t="s">
        <v>4857</v>
      </c>
      <c r="R31" s="8" t="s">
        <v>3244</v>
      </c>
      <c r="S31" s="1" t="s">
        <v>4411</v>
      </c>
      <c r="T31" s="1" t="s">
        <v>4412</v>
      </c>
      <c r="U31" s="1" t="s">
        <v>4386</v>
      </c>
      <c r="V31" s="1">
        <v>3</v>
      </c>
      <c r="W31" s="1" t="s">
        <v>4799</v>
      </c>
      <c r="X31" s="8"/>
      <c r="Y31" s="1" t="s">
        <v>4414</v>
      </c>
      <c r="Z31" s="1" t="s">
        <v>4434</v>
      </c>
      <c r="AA31" s="1" t="s">
        <v>4435</v>
      </c>
      <c r="AB31" s="1" t="s">
        <v>4858</v>
      </c>
      <c r="AC31" s="8" t="s">
        <v>4116</v>
      </c>
      <c r="AD31" s="1" t="s">
        <v>4859</v>
      </c>
      <c r="AE31" s="8" t="s">
        <v>6054</v>
      </c>
      <c r="AF31" s="1" t="s">
        <v>4860</v>
      </c>
      <c r="AG31" s="8" t="s">
        <v>3758</v>
      </c>
      <c r="AH31" s="1">
        <v>2</v>
      </c>
      <c r="AI31" s="1" t="s">
        <v>4861</v>
      </c>
      <c r="AJ31" s="8" t="s">
        <v>3574</v>
      </c>
      <c r="AK31" s="1">
        <v>4</v>
      </c>
      <c r="AL31" s="1" t="s">
        <v>4862</v>
      </c>
      <c r="AM31" s="8" t="s">
        <v>3423</v>
      </c>
      <c r="AN31" s="1">
        <v>4</v>
      </c>
      <c r="AO31" s="1" t="s">
        <v>4863</v>
      </c>
      <c r="AP31" s="8" t="s">
        <v>3355</v>
      </c>
      <c r="AQ31" s="1">
        <v>4</v>
      </c>
      <c r="AR31" s="1" t="s">
        <v>4398</v>
      </c>
      <c r="AS31" s="1" t="s">
        <v>4864</v>
      </c>
      <c r="AT31" s="8" t="s">
        <v>3429</v>
      </c>
      <c r="AU31" s="1" t="s">
        <v>62</v>
      </c>
      <c r="AV31" s="1" t="s">
        <v>4424</v>
      </c>
      <c r="AW31" s="1" t="s">
        <v>4401</v>
      </c>
      <c r="AX31" s="1" t="s">
        <v>4865</v>
      </c>
      <c r="AY31" s="8"/>
      <c r="AZ31" s="1" t="s">
        <v>4403</v>
      </c>
    </row>
    <row r="32" spans="1:52" ht="171.6" x14ac:dyDescent="0.25">
      <c r="A32" s="1">
        <v>44062.450129988429</v>
      </c>
      <c r="B32" s="1" t="s">
        <v>4377</v>
      </c>
      <c r="C32" s="1" t="s">
        <v>4378</v>
      </c>
      <c r="D32" s="1">
        <v>2</v>
      </c>
      <c r="E32" s="1" t="s">
        <v>4866</v>
      </c>
      <c r="F32" s="8" t="s">
        <v>3472</v>
      </c>
      <c r="G32" s="1" t="s">
        <v>4380</v>
      </c>
      <c r="H32" s="1" t="s">
        <v>4867</v>
      </c>
      <c r="I32" s="8" t="s">
        <v>4868</v>
      </c>
      <c r="J32" s="23"/>
      <c r="K32" s="23"/>
      <c r="L32" s="24"/>
      <c r="M32" s="1" t="s">
        <v>4407</v>
      </c>
      <c r="N32" s="1" t="s">
        <v>4869</v>
      </c>
      <c r="O32" s="8" t="s">
        <v>3932</v>
      </c>
      <c r="P32" s="1" t="s">
        <v>4409</v>
      </c>
      <c r="Q32" s="1" t="s">
        <v>4870</v>
      </c>
      <c r="R32" s="8" t="s">
        <v>3259</v>
      </c>
      <c r="S32" s="1" t="s">
        <v>4411</v>
      </c>
      <c r="T32" s="1" t="s">
        <v>4412</v>
      </c>
      <c r="U32" s="1" t="s">
        <v>4386</v>
      </c>
      <c r="V32" s="1">
        <v>4</v>
      </c>
      <c r="W32" s="1" t="s">
        <v>4388</v>
      </c>
      <c r="X32" s="8"/>
      <c r="Y32" s="1" t="s">
        <v>4414</v>
      </c>
      <c r="Z32" s="1" t="s">
        <v>4592</v>
      </c>
      <c r="AA32" s="1" t="s">
        <v>4435</v>
      </c>
      <c r="AB32" s="1" t="s">
        <v>4871</v>
      </c>
      <c r="AC32" s="8" t="s">
        <v>3698</v>
      </c>
      <c r="AD32" s="1" t="s">
        <v>4872</v>
      </c>
      <c r="AE32" s="8" t="s">
        <v>3265</v>
      </c>
      <c r="AF32" s="1" t="s">
        <v>4873</v>
      </c>
      <c r="AG32" s="8" t="s">
        <v>3635</v>
      </c>
      <c r="AH32" s="1">
        <v>2</v>
      </c>
      <c r="AI32" s="1" t="s">
        <v>4874</v>
      </c>
      <c r="AJ32" s="8" t="s">
        <v>3346</v>
      </c>
      <c r="AK32" s="1">
        <v>4</v>
      </c>
      <c r="AL32" s="1" t="s">
        <v>4875</v>
      </c>
      <c r="AM32" s="8" t="s">
        <v>3423</v>
      </c>
      <c r="AN32" s="1">
        <v>4</v>
      </c>
      <c r="AO32" s="1" t="s">
        <v>4876</v>
      </c>
      <c r="AP32" s="8" t="s">
        <v>3302</v>
      </c>
      <c r="AQ32" s="1">
        <v>2</v>
      </c>
      <c r="AR32" s="1" t="s">
        <v>4398</v>
      </c>
      <c r="AS32" s="1" t="s">
        <v>4877</v>
      </c>
      <c r="AT32" s="8" t="s">
        <v>3387</v>
      </c>
      <c r="AU32" s="1" t="s">
        <v>62</v>
      </c>
      <c r="AV32" s="1" t="s">
        <v>4878</v>
      </c>
      <c r="AW32" s="1" t="s">
        <v>4401</v>
      </c>
      <c r="AX32" s="1" t="s">
        <v>4879</v>
      </c>
      <c r="AY32" s="8"/>
      <c r="AZ32" s="1" t="s">
        <v>4403</v>
      </c>
    </row>
    <row r="33" spans="1:52" ht="237.6" x14ac:dyDescent="0.25">
      <c r="A33" s="1">
        <v>44062.479797939814</v>
      </c>
      <c r="B33" s="1" t="s">
        <v>4377</v>
      </c>
      <c r="C33" s="1" t="s">
        <v>4378</v>
      </c>
      <c r="D33" s="1">
        <v>3</v>
      </c>
      <c r="E33" s="1" t="s">
        <v>4880</v>
      </c>
      <c r="F33" s="8" t="s">
        <v>4881</v>
      </c>
      <c r="G33" s="1" t="s">
        <v>4380</v>
      </c>
      <c r="H33" s="1" t="s">
        <v>4882</v>
      </c>
      <c r="I33" s="8" t="s">
        <v>4883</v>
      </c>
      <c r="J33" s="23"/>
      <c r="K33" s="23"/>
      <c r="L33" s="24"/>
      <c r="M33" s="1" t="s">
        <v>4407</v>
      </c>
      <c r="N33" s="1" t="s">
        <v>4884</v>
      </c>
      <c r="O33" s="8" t="s">
        <v>3244</v>
      </c>
      <c r="P33" s="1" t="s">
        <v>4409</v>
      </c>
      <c r="Q33" s="13" t="s">
        <v>4885</v>
      </c>
      <c r="R33" s="8" t="s">
        <v>4886</v>
      </c>
      <c r="S33" s="1" t="s">
        <v>4411</v>
      </c>
      <c r="T33" s="1" t="s">
        <v>4412</v>
      </c>
      <c r="U33" s="1" t="s">
        <v>4386</v>
      </c>
      <c r="V33" s="1">
        <v>3</v>
      </c>
      <c r="W33" s="1" t="s">
        <v>4887</v>
      </c>
      <c r="X33" s="8" t="s">
        <v>3463</v>
      </c>
      <c r="Y33" s="1" t="s">
        <v>4888</v>
      </c>
      <c r="Z33" s="1" t="s">
        <v>4592</v>
      </c>
      <c r="AA33" s="1" t="s">
        <v>4435</v>
      </c>
      <c r="AB33" s="1" t="s">
        <v>4889</v>
      </c>
      <c r="AC33" s="8" t="s">
        <v>4890</v>
      </c>
      <c r="AD33" s="1" t="s">
        <v>4891</v>
      </c>
      <c r="AE33" s="8" t="s">
        <v>6067</v>
      </c>
      <c r="AF33" s="1" t="s">
        <v>4892</v>
      </c>
      <c r="AG33" s="8" t="s">
        <v>3562</v>
      </c>
      <c r="AH33" s="1">
        <v>2</v>
      </c>
      <c r="AI33" s="1" t="s">
        <v>4893</v>
      </c>
      <c r="AJ33" s="8" t="s">
        <v>4277</v>
      </c>
      <c r="AK33" s="1">
        <v>4</v>
      </c>
      <c r="AL33" s="1" t="s">
        <v>4894</v>
      </c>
      <c r="AM33" s="8" t="s">
        <v>3713</v>
      </c>
      <c r="AN33" s="1">
        <v>3</v>
      </c>
      <c r="AO33" s="1" t="s">
        <v>4895</v>
      </c>
      <c r="AP33" s="8" t="s">
        <v>4896</v>
      </c>
      <c r="AQ33" s="1">
        <v>4</v>
      </c>
      <c r="AR33" s="1" t="s">
        <v>4486</v>
      </c>
      <c r="AS33" s="13" t="s">
        <v>4897</v>
      </c>
      <c r="AT33" s="8" t="s">
        <v>4898</v>
      </c>
      <c r="AU33" s="1" t="s">
        <v>62</v>
      </c>
      <c r="AV33" s="1" t="s">
        <v>4424</v>
      </c>
      <c r="AW33" s="1" t="s">
        <v>4401</v>
      </c>
      <c r="AX33" s="23"/>
      <c r="AY33" s="24"/>
      <c r="AZ33" s="1" t="s">
        <v>4403</v>
      </c>
    </row>
    <row r="34" spans="1:52" ht="79.2" x14ac:dyDescent="0.25">
      <c r="A34" s="1">
        <v>44062.493074317128</v>
      </c>
      <c r="B34" s="1" t="s">
        <v>4377</v>
      </c>
      <c r="C34" s="1" t="s">
        <v>4605</v>
      </c>
      <c r="D34" s="1">
        <v>1</v>
      </c>
      <c r="E34" s="1" t="s">
        <v>4899</v>
      </c>
      <c r="F34" s="8" t="s">
        <v>3472</v>
      </c>
      <c r="G34" s="1" t="s">
        <v>4380</v>
      </c>
      <c r="H34" s="1" t="s">
        <v>4900</v>
      </c>
      <c r="I34" s="8" t="s">
        <v>4280</v>
      </c>
      <c r="J34" s="23"/>
      <c r="K34" s="23"/>
      <c r="L34" s="24"/>
      <c r="M34" s="1" t="s">
        <v>4407</v>
      </c>
      <c r="N34" s="1" t="s">
        <v>4901</v>
      </c>
      <c r="O34" s="8" t="s">
        <v>3244</v>
      </c>
      <c r="P34" s="1" t="s">
        <v>4409</v>
      </c>
      <c r="Q34" s="1" t="s">
        <v>4902</v>
      </c>
      <c r="R34" s="8" t="s">
        <v>3259</v>
      </c>
      <c r="S34" s="1" t="s">
        <v>4411</v>
      </c>
      <c r="T34" s="1" t="s">
        <v>4412</v>
      </c>
      <c r="U34" s="1" t="s">
        <v>4386</v>
      </c>
      <c r="V34" s="1">
        <v>2</v>
      </c>
      <c r="W34" s="1" t="s">
        <v>4495</v>
      </c>
      <c r="X34" s="8"/>
      <c r="Y34" s="1" t="s">
        <v>4496</v>
      </c>
      <c r="Z34" s="1" t="s">
        <v>4592</v>
      </c>
      <c r="AA34" s="1" t="s">
        <v>4435</v>
      </c>
      <c r="AB34" s="1" t="s">
        <v>4903</v>
      </c>
      <c r="AC34" s="8" t="s">
        <v>3244</v>
      </c>
      <c r="AD34" s="1" t="s">
        <v>4904</v>
      </c>
      <c r="AE34" s="8" t="s">
        <v>3548</v>
      </c>
      <c r="AF34" s="1" t="s">
        <v>4905</v>
      </c>
      <c r="AG34" s="8" t="s">
        <v>3507</v>
      </c>
      <c r="AH34" s="1">
        <v>3</v>
      </c>
      <c r="AI34" s="1" t="s">
        <v>4906</v>
      </c>
      <c r="AJ34" s="8" t="s">
        <v>3982</v>
      </c>
      <c r="AK34" s="1">
        <v>5</v>
      </c>
      <c r="AL34" s="1" t="s">
        <v>4907</v>
      </c>
      <c r="AM34" s="8" t="s">
        <v>4908</v>
      </c>
      <c r="AN34" s="1">
        <v>4</v>
      </c>
      <c r="AO34" s="1" t="s">
        <v>4909</v>
      </c>
      <c r="AP34" s="8" t="s">
        <v>3906</v>
      </c>
      <c r="AQ34" s="1">
        <v>5</v>
      </c>
      <c r="AR34" s="1" t="s">
        <v>4398</v>
      </c>
      <c r="AS34" s="1" t="s">
        <v>4910</v>
      </c>
      <c r="AT34" s="8" t="s">
        <v>2745</v>
      </c>
      <c r="AU34" s="1" t="s">
        <v>62</v>
      </c>
      <c r="AV34" s="1" t="s">
        <v>4424</v>
      </c>
      <c r="AW34" s="1" t="s">
        <v>4401</v>
      </c>
      <c r="AX34" s="23"/>
      <c r="AY34" s="24"/>
      <c r="AZ34" s="1" t="s">
        <v>4403</v>
      </c>
    </row>
    <row r="35" spans="1:52" ht="211.2" x14ac:dyDescent="0.25">
      <c r="A35" s="1">
        <v>44062.591839386572</v>
      </c>
      <c r="B35" s="1" t="s">
        <v>4377</v>
      </c>
      <c r="C35" s="1" t="s">
        <v>4426</v>
      </c>
      <c r="D35" s="1">
        <v>1</v>
      </c>
      <c r="E35" s="1" t="s">
        <v>4911</v>
      </c>
      <c r="F35" s="8" t="s">
        <v>3566</v>
      </c>
      <c r="G35" s="1" t="s">
        <v>4380</v>
      </c>
      <c r="H35" s="1" t="s">
        <v>4912</v>
      </c>
      <c r="I35" s="8" t="s">
        <v>4913</v>
      </c>
      <c r="J35" s="23"/>
      <c r="K35" s="23"/>
      <c r="L35" s="24"/>
      <c r="M35" s="1" t="s">
        <v>4381</v>
      </c>
      <c r="N35" s="1" t="s">
        <v>4914</v>
      </c>
      <c r="O35" s="8" t="s">
        <v>4915</v>
      </c>
      <c r="P35" s="1" t="s">
        <v>4409</v>
      </c>
      <c r="Q35" s="1" t="s">
        <v>4916</v>
      </c>
      <c r="R35" s="8" t="s">
        <v>4917</v>
      </c>
      <c r="S35" s="1" t="s">
        <v>4404</v>
      </c>
      <c r="T35" s="1" t="s">
        <v>4412</v>
      </c>
      <c r="U35" s="1" t="s">
        <v>4386</v>
      </c>
      <c r="V35" s="1">
        <v>2</v>
      </c>
      <c r="W35" s="1" t="s">
        <v>4918</v>
      </c>
      <c r="X35" s="8"/>
      <c r="Y35" s="1" t="s">
        <v>4496</v>
      </c>
      <c r="Z35" s="1" t="s">
        <v>4592</v>
      </c>
      <c r="AA35" s="1" t="s">
        <v>4435</v>
      </c>
      <c r="AB35" s="1" t="s">
        <v>4919</v>
      </c>
      <c r="AC35" s="8" t="s">
        <v>4920</v>
      </c>
      <c r="AD35" s="1" t="s">
        <v>4921</v>
      </c>
      <c r="AE35" s="8" t="s">
        <v>6054</v>
      </c>
      <c r="AF35" s="1" t="s">
        <v>4922</v>
      </c>
      <c r="AG35" s="8" t="s">
        <v>3426</v>
      </c>
      <c r="AH35" s="1">
        <v>2</v>
      </c>
      <c r="AI35" s="1" t="s">
        <v>4923</v>
      </c>
      <c r="AJ35" s="8" t="s">
        <v>3357</v>
      </c>
      <c r="AK35" s="1">
        <v>4</v>
      </c>
      <c r="AL35" s="1" t="s">
        <v>4924</v>
      </c>
      <c r="AM35" s="8" t="s">
        <v>3798</v>
      </c>
      <c r="AN35" s="1">
        <v>4</v>
      </c>
      <c r="AO35" s="1" t="s">
        <v>4925</v>
      </c>
      <c r="AP35" s="8" t="s">
        <v>3423</v>
      </c>
      <c r="AQ35" s="1">
        <v>4</v>
      </c>
      <c r="AR35" s="1" t="s">
        <v>4398</v>
      </c>
      <c r="AS35" s="1" t="s">
        <v>4926</v>
      </c>
      <c r="AT35" s="8" t="s">
        <v>4927</v>
      </c>
      <c r="AU35" s="1" t="s">
        <v>684</v>
      </c>
      <c r="AV35" s="1" t="s">
        <v>4400</v>
      </c>
      <c r="AW35" s="1" t="s">
        <v>4852</v>
      </c>
      <c r="AX35" s="23"/>
      <c r="AY35" s="24"/>
      <c r="AZ35" s="1" t="s">
        <v>4403</v>
      </c>
    </row>
    <row r="36" spans="1:52" ht="369.6" x14ac:dyDescent="0.25">
      <c r="A36" s="1">
        <v>44062.618123344902</v>
      </c>
      <c r="B36" s="1" t="s">
        <v>4377</v>
      </c>
      <c r="C36" s="1" t="s">
        <v>4426</v>
      </c>
      <c r="D36" s="1">
        <v>3</v>
      </c>
      <c r="E36" s="1" t="s">
        <v>4928</v>
      </c>
      <c r="F36" s="8" t="s">
        <v>3239</v>
      </c>
      <c r="G36" s="1" t="s">
        <v>4380</v>
      </c>
      <c r="H36" s="1" t="s">
        <v>4929</v>
      </c>
      <c r="I36" s="8" t="s">
        <v>4930</v>
      </c>
      <c r="J36" s="23"/>
      <c r="K36" s="23"/>
      <c r="L36" s="24"/>
      <c r="M36" s="1" t="s">
        <v>4407</v>
      </c>
      <c r="N36" s="1" t="s">
        <v>4931</v>
      </c>
      <c r="O36" s="8" t="s">
        <v>3763</v>
      </c>
      <c r="P36" s="1" t="s">
        <v>4409</v>
      </c>
      <c r="Q36" s="1" t="s">
        <v>4932</v>
      </c>
      <c r="R36" s="8" t="s">
        <v>3244</v>
      </c>
      <c r="S36" s="1" t="s">
        <v>4426</v>
      </c>
      <c r="T36" s="1" t="s">
        <v>4386</v>
      </c>
      <c r="U36" s="1" t="s">
        <v>4387</v>
      </c>
      <c r="V36" s="1">
        <v>4</v>
      </c>
      <c r="W36" s="1" t="s">
        <v>4495</v>
      </c>
      <c r="X36" s="8"/>
      <c r="Y36" s="1" t="s">
        <v>4414</v>
      </c>
      <c r="Z36" s="1" t="s">
        <v>4592</v>
      </c>
      <c r="AA36" s="1" t="s">
        <v>4435</v>
      </c>
      <c r="AB36" s="1" t="s">
        <v>4933</v>
      </c>
      <c r="AC36" s="8" t="s">
        <v>4934</v>
      </c>
      <c r="AD36" s="1" t="s">
        <v>4935</v>
      </c>
      <c r="AE36" s="8" t="s">
        <v>3425</v>
      </c>
      <c r="AF36" s="1" t="s">
        <v>4936</v>
      </c>
      <c r="AG36" s="8" t="s">
        <v>4937</v>
      </c>
      <c r="AH36" s="1">
        <v>3</v>
      </c>
      <c r="AI36" s="1" t="s">
        <v>4938</v>
      </c>
      <c r="AJ36" s="8" t="s">
        <v>4939</v>
      </c>
      <c r="AK36" s="1">
        <v>4</v>
      </c>
      <c r="AL36" s="1" t="s">
        <v>4940</v>
      </c>
      <c r="AM36" s="8" t="s">
        <v>3423</v>
      </c>
      <c r="AN36" s="1">
        <v>4</v>
      </c>
      <c r="AO36" s="13" t="s">
        <v>4941</v>
      </c>
      <c r="AP36" s="8" t="s">
        <v>4942</v>
      </c>
      <c r="AQ36" s="1">
        <v>3</v>
      </c>
      <c r="AR36" s="1" t="s">
        <v>4398</v>
      </c>
      <c r="AS36" s="13" t="s">
        <v>4943</v>
      </c>
      <c r="AT36" s="8" t="s">
        <v>4944</v>
      </c>
      <c r="AU36" s="1" t="s">
        <v>112</v>
      </c>
      <c r="AV36" s="1" t="s">
        <v>4400</v>
      </c>
      <c r="AW36" s="1" t="s">
        <v>4401</v>
      </c>
      <c r="AX36" s="1" t="s">
        <v>4945</v>
      </c>
      <c r="AY36" s="8"/>
      <c r="AZ36" s="1" t="s">
        <v>4403</v>
      </c>
    </row>
    <row r="37" spans="1:52" ht="171.6" x14ac:dyDescent="0.25">
      <c r="A37" s="1">
        <v>44062.619021770835</v>
      </c>
      <c r="B37" s="1" t="s">
        <v>4377</v>
      </c>
      <c r="C37" s="1" t="s">
        <v>4426</v>
      </c>
      <c r="D37" s="1">
        <v>3</v>
      </c>
      <c r="E37" s="1" t="s">
        <v>4946</v>
      </c>
      <c r="F37" s="8" t="s">
        <v>3334</v>
      </c>
      <c r="G37" s="1" t="s">
        <v>4380</v>
      </c>
      <c r="H37" s="1" t="s">
        <v>4947</v>
      </c>
      <c r="I37" s="8" t="s">
        <v>3302</v>
      </c>
      <c r="J37" s="23"/>
      <c r="K37" s="23"/>
      <c r="L37" s="24"/>
      <c r="M37" s="1" t="s">
        <v>4407</v>
      </c>
      <c r="N37" s="1" t="s">
        <v>4948</v>
      </c>
      <c r="O37" s="8" t="s">
        <v>3763</v>
      </c>
      <c r="P37" s="1" t="s">
        <v>4409</v>
      </c>
      <c r="Q37" s="1" t="s">
        <v>4949</v>
      </c>
      <c r="R37" s="8" t="s">
        <v>3265</v>
      </c>
      <c r="S37" s="1" t="s">
        <v>4404</v>
      </c>
      <c r="T37" s="1" t="s">
        <v>4412</v>
      </c>
      <c r="U37" s="1" t="s">
        <v>4386</v>
      </c>
      <c r="V37" s="1">
        <v>3</v>
      </c>
      <c r="W37" s="1" t="s">
        <v>4388</v>
      </c>
      <c r="X37" s="8"/>
      <c r="Y37" s="1" t="s">
        <v>4473</v>
      </c>
      <c r="Z37" s="1" t="s">
        <v>4592</v>
      </c>
      <c r="AA37" s="1" t="s">
        <v>4391</v>
      </c>
      <c r="AB37" s="1" t="s">
        <v>4950</v>
      </c>
      <c r="AC37" s="8" t="s">
        <v>3453</v>
      </c>
      <c r="AD37" s="1" t="s">
        <v>4951</v>
      </c>
      <c r="AE37" s="8" t="s">
        <v>6054</v>
      </c>
      <c r="AF37" s="1" t="s">
        <v>4952</v>
      </c>
      <c r="AG37" s="8" t="s">
        <v>3302</v>
      </c>
      <c r="AH37" s="1">
        <v>3</v>
      </c>
      <c r="AI37" s="1" t="s">
        <v>4953</v>
      </c>
      <c r="AJ37" s="8" t="s">
        <v>3801</v>
      </c>
      <c r="AK37" s="1">
        <v>4</v>
      </c>
      <c r="AL37" s="1" t="s">
        <v>4954</v>
      </c>
      <c r="AM37" s="8" t="s">
        <v>3292</v>
      </c>
      <c r="AN37" s="1">
        <v>2</v>
      </c>
      <c r="AO37" s="1" t="s">
        <v>4955</v>
      </c>
      <c r="AP37" s="8" t="s">
        <v>3940</v>
      </c>
      <c r="AQ37" s="1">
        <v>5</v>
      </c>
      <c r="AR37" s="1" t="s">
        <v>4398</v>
      </c>
      <c r="AS37" s="1" t="s">
        <v>4956</v>
      </c>
      <c r="AT37" s="8" t="s">
        <v>4957</v>
      </c>
      <c r="AU37" s="1" t="s">
        <v>112</v>
      </c>
      <c r="AV37" s="1" t="s">
        <v>4532</v>
      </c>
      <c r="AW37" s="1" t="s">
        <v>4401</v>
      </c>
      <c r="AX37" s="23"/>
      <c r="AY37" s="24"/>
      <c r="AZ37" s="1" t="s">
        <v>4403</v>
      </c>
    </row>
    <row r="38" spans="1:52" ht="290.39999999999998" x14ac:dyDescent="0.25">
      <c r="A38" s="1">
        <v>44062.636740416667</v>
      </c>
      <c r="B38" s="1" t="s">
        <v>4377</v>
      </c>
      <c r="C38" s="1" t="s">
        <v>4378</v>
      </c>
      <c r="D38" s="1">
        <v>2</v>
      </c>
      <c r="E38" s="1" t="s">
        <v>4958</v>
      </c>
      <c r="F38" s="8" t="s">
        <v>3547</v>
      </c>
      <c r="G38" s="1" t="s">
        <v>4380</v>
      </c>
      <c r="H38" s="1" t="s">
        <v>4959</v>
      </c>
      <c r="I38" s="8" t="s">
        <v>3695</v>
      </c>
      <c r="J38" s="23"/>
      <c r="K38" s="23"/>
      <c r="L38" s="24"/>
      <c r="M38" s="1" t="s">
        <v>4407</v>
      </c>
      <c r="N38" s="1" t="s">
        <v>4960</v>
      </c>
      <c r="O38" s="8" t="s">
        <v>3749</v>
      </c>
      <c r="P38" s="1" t="s">
        <v>4409</v>
      </c>
      <c r="Q38" s="1" t="s">
        <v>4961</v>
      </c>
      <c r="R38" s="8" t="s">
        <v>3747</v>
      </c>
      <c r="S38" s="1" t="s">
        <v>4411</v>
      </c>
      <c r="T38" s="1" t="s">
        <v>4412</v>
      </c>
      <c r="U38" s="1" t="s">
        <v>4386</v>
      </c>
      <c r="V38" s="1">
        <v>4</v>
      </c>
      <c r="W38" s="13" t="s">
        <v>4962</v>
      </c>
      <c r="X38" s="8" t="s">
        <v>3463</v>
      </c>
      <c r="Y38" s="13" t="s">
        <v>4963</v>
      </c>
      <c r="Z38" s="1" t="s">
        <v>4592</v>
      </c>
      <c r="AA38" s="1" t="s">
        <v>4435</v>
      </c>
      <c r="AB38" s="1" t="s">
        <v>4964</v>
      </c>
      <c r="AC38" s="8" t="s">
        <v>4965</v>
      </c>
      <c r="AD38" s="1" t="s">
        <v>4966</v>
      </c>
      <c r="AE38" s="8" t="s">
        <v>3265</v>
      </c>
      <c r="AF38" s="1" t="s">
        <v>4967</v>
      </c>
      <c r="AG38" s="8" t="s">
        <v>3292</v>
      </c>
      <c r="AH38" s="1">
        <v>3</v>
      </c>
      <c r="AI38" s="1" t="s">
        <v>4968</v>
      </c>
      <c r="AJ38" s="8" t="s">
        <v>3939</v>
      </c>
      <c r="AK38" s="1">
        <v>5</v>
      </c>
      <c r="AL38" s="1" t="s">
        <v>4969</v>
      </c>
      <c r="AM38" s="8" t="s">
        <v>4970</v>
      </c>
      <c r="AN38" s="1">
        <v>4</v>
      </c>
      <c r="AO38" s="1" t="s">
        <v>4971</v>
      </c>
      <c r="AP38" s="8" t="s">
        <v>3906</v>
      </c>
      <c r="AQ38" s="1" t="s">
        <v>4972</v>
      </c>
      <c r="AR38" s="1" t="s">
        <v>4486</v>
      </c>
      <c r="AS38" s="1" t="s">
        <v>4973</v>
      </c>
      <c r="AT38" s="8" t="s">
        <v>4974</v>
      </c>
      <c r="AU38" s="1" t="s">
        <v>112</v>
      </c>
      <c r="AV38" s="1" t="s">
        <v>4532</v>
      </c>
      <c r="AW38" s="1" t="s">
        <v>4975</v>
      </c>
      <c r="AX38" s="1" t="s">
        <v>4976</v>
      </c>
      <c r="AY38" s="8" t="s">
        <v>3865</v>
      </c>
      <c r="AZ38" s="1" t="s">
        <v>4403</v>
      </c>
    </row>
    <row r="39" spans="1:52" ht="198" x14ac:dyDescent="0.25">
      <c r="A39" s="1">
        <v>44062.638984895835</v>
      </c>
      <c r="B39" s="1" t="s">
        <v>4377</v>
      </c>
      <c r="C39" s="1" t="s">
        <v>4605</v>
      </c>
      <c r="D39" s="1">
        <v>1</v>
      </c>
      <c r="E39" s="1" t="s">
        <v>4977</v>
      </c>
      <c r="F39" s="8" t="s">
        <v>3953</v>
      </c>
      <c r="G39" s="1" t="s">
        <v>4501</v>
      </c>
      <c r="H39" s="1" t="s">
        <v>4978</v>
      </c>
      <c r="I39" s="8" t="s">
        <v>4067</v>
      </c>
      <c r="J39" s="1" t="s">
        <v>4584</v>
      </c>
      <c r="K39" s="1" t="s">
        <v>4979</v>
      </c>
      <c r="L39" s="8" t="s">
        <v>4980</v>
      </c>
      <c r="M39" s="1" t="s">
        <v>4407</v>
      </c>
      <c r="N39" s="1" t="s">
        <v>4981</v>
      </c>
      <c r="O39" s="8" t="s">
        <v>3244</v>
      </c>
      <c r="P39" s="1" t="s">
        <v>4409</v>
      </c>
      <c r="Q39" s="1" t="s">
        <v>4982</v>
      </c>
      <c r="R39" s="8" t="s">
        <v>3259</v>
      </c>
      <c r="S39" s="1" t="s">
        <v>4411</v>
      </c>
      <c r="T39" s="1" t="s">
        <v>4412</v>
      </c>
      <c r="U39" s="1" t="s">
        <v>4386</v>
      </c>
      <c r="V39" s="1">
        <v>2</v>
      </c>
      <c r="W39" s="1" t="s">
        <v>4413</v>
      </c>
      <c r="X39" s="8"/>
      <c r="Y39" s="1" t="s">
        <v>4473</v>
      </c>
      <c r="Z39" s="1" t="s">
        <v>4592</v>
      </c>
      <c r="AA39" s="1" t="s">
        <v>4435</v>
      </c>
      <c r="AB39" s="1" t="s">
        <v>4983</v>
      </c>
      <c r="AC39" s="8" t="s">
        <v>4083</v>
      </c>
      <c r="AD39" s="1" t="s">
        <v>4984</v>
      </c>
      <c r="AE39" s="8" t="s">
        <v>6054</v>
      </c>
      <c r="AF39" s="1" t="s">
        <v>4985</v>
      </c>
      <c r="AG39" s="8" t="s">
        <v>3302</v>
      </c>
      <c r="AH39" s="1">
        <v>2</v>
      </c>
      <c r="AI39" s="1" t="s">
        <v>4986</v>
      </c>
      <c r="AJ39" s="8" t="s">
        <v>3423</v>
      </c>
      <c r="AK39" s="1">
        <v>2</v>
      </c>
      <c r="AL39" s="1" t="s">
        <v>4987</v>
      </c>
      <c r="AM39" s="8" t="s">
        <v>3241</v>
      </c>
      <c r="AN39" s="1">
        <v>2</v>
      </c>
      <c r="AO39" s="1" t="s">
        <v>4988</v>
      </c>
      <c r="AP39" s="8" t="s">
        <v>3352</v>
      </c>
      <c r="AQ39" s="1">
        <v>4</v>
      </c>
      <c r="AR39" s="1" t="s">
        <v>4486</v>
      </c>
      <c r="AS39" s="1" t="s">
        <v>4989</v>
      </c>
      <c r="AT39" s="8" t="s">
        <v>4990</v>
      </c>
      <c r="AU39" s="1" t="s">
        <v>112</v>
      </c>
      <c r="AV39" s="1" t="s">
        <v>4464</v>
      </c>
      <c r="AW39" s="1" t="s">
        <v>4401</v>
      </c>
      <c r="AX39" s="13" t="s">
        <v>4991</v>
      </c>
      <c r="AY39" s="8" t="s">
        <v>3865</v>
      </c>
      <c r="AZ39" s="1" t="s">
        <v>4403</v>
      </c>
    </row>
    <row r="40" spans="1:52" ht="66" x14ac:dyDescent="0.25">
      <c r="A40" s="1">
        <v>44062.73952101852</v>
      </c>
      <c r="B40" s="1" t="s">
        <v>4377</v>
      </c>
      <c r="C40" s="1" t="s">
        <v>4605</v>
      </c>
      <c r="D40" s="1">
        <v>2</v>
      </c>
      <c r="E40" s="1" t="s">
        <v>4992</v>
      </c>
      <c r="F40" s="8" t="s">
        <v>3259</v>
      </c>
      <c r="G40" s="1" t="s">
        <v>4501</v>
      </c>
      <c r="H40" s="1" t="s">
        <v>1878</v>
      </c>
      <c r="I40" s="8" t="s">
        <v>3241</v>
      </c>
      <c r="J40" s="1" t="s">
        <v>4584</v>
      </c>
      <c r="K40" s="1" t="s">
        <v>4993</v>
      </c>
      <c r="L40" s="8" t="s">
        <v>3911</v>
      </c>
      <c r="M40" s="1" t="s">
        <v>4407</v>
      </c>
      <c r="N40" s="1" t="s">
        <v>4994</v>
      </c>
      <c r="O40" s="8" t="s">
        <v>3244</v>
      </c>
      <c r="P40" s="1" t="s">
        <v>4409</v>
      </c>
      <c r="Q40" s="1" t="s">
        <v>4995</v>
      </c>
      <c r="R40" s="8" t="s">
        <v>3259</v>
      </c>
      <c r="S40" s="1" t="s">
        <v>4411</v>
      </c>
      <c r="T40" s="1" t="s">
        <v>4412</v>
      </c>
      <c r="U40" s="1" t="s">
        <v>4386</v>
      </c>
      <c r="V40" s="1">
        <v>4</v>
      </c>
      <c r="W40" s="1" t="s">
        <v>4996</v>
      </c>
      <c r="X40" s="8" t="s">
        <v>3463</v>
      </c>
      <c r="Y40" s="1" t="s">
        <v>4496</v>
      </c>
      <c r="Z40" s="1" t="s">
        <v>4592</v>
      </c>
      <c r="AA40" s="1" t="s">
        <v>4391</v>
      </c>
      <c r="AB40" s="1" t="s">
        <v>4997</v>
      </c>
      <c r="AC40" s="8" t="s">
        <v>4998</v>
      </c>
      <c r="AD40" s="1" t="s">
        <v>4999</v>
      </c>
      <c r="AE40" s="8" t="s">
        <v>6068</v>
      </c>
      <c r="AF40" s="1" t="s">
        <v>5000</v>
      </c>
      <c r="AG40" s="8" t="s">
        <v>3426</v>
      </c>
      <c r="AH40" s="1">
        <v>2</v>
      </c>
      <c r="AI40" s="1" t="s">
        <v>5001</v>
      </c>
      <c r="AJ40" s="8" t="s">
        <v>3759</v>
      </c>
      <c r="AK40" s="1">
        <v>4</v>
      </c>
      <c r="AL40" s="1" t="s">
        <v>5002</v>
      </c>
      <c r="AM40" s="8" t="s">
        <v>3355</v>
      </c>
      <c r="AN40" s="1">
        <v>5</v>
      </c>
      <c r="AO40" s="1" t="s">
        <v>5003</v>
      </c>
      <c r="AP40" s="8" t="s">
        <v>3355</v>
      </c>
      <c r="AQ40" s="1">
        <v>5</v>
      </c>
      <c r="AR40" s="1" t="s">
        <v>4548</v>
      </c>
      <c r="AS40" s="1" t="s">
        <v>5004</v>
      </c>
      <c r="AT40" s="8" t="s">
        <v>3429</v>
      </c>
      <c r="AU40" s="1" t="s">
        <v>62</v>
      </c>
      <c r="AV40" s="1" t="s">
        <v>4424</v>
      </c>
      <c r="AW40" s="1" t="s">
        <v>4401</v>
      </c>
      <c r="AX40" s="1" t="s">
        <v>5005</v>
      </c>
      <c r="AY40" s="8"/>
      <c r="AZ40" s="1" t="s">
        <v>4403</v>
      </c>
    </row>
    <row r="41" spans="1:52" ht="79.2" x14ac:dyDescent="0.25">
      <c r="A41" s="1">
        <v>44062.74218818287</v>
      </c>
      <c r="B41" s="1" t="s">
        <v>4377</v>
      </c>
      <c r="C41" s="1" t="s">
        <v>4605</v>
      </c>
      <c r="D41" s="1">
        <v>2</v>
      </c>
      <c r="E41" s="1" t="s">
        <v>5006</v>
      </c>
      <c r="F41" s="8" t="s">
        <v>3453</v>
      </c>
      <c r="G41" s="1" t="s">
        <v>4501</v>
      </c>
      <c r="H41" s="1" t="s">
        <v>5007</v>
      </c>
      <c r="I41" s="8" t="s">
        <v>3320</v>
      </c>
      <c r="J41" s="1" t="s">
        <v>4584</v>
      </c>
      <c r="K41" s="1" t="s">
        <v>5008</v>
      </c>
      <c r="L41" s="8" t="s">
        <v>3911</v>
      </c>
      <c r="M41" s="1" t="s">
        <v>4407</v>
      </c>
      <c r="N41" s="1" t="s">
        <v>5009</v>
      </c>
      <c r="O41" s="8" t="s">
        <v>3244</v>
      </c>
      <c r="P41" s="1" t="s">
        <v>4409</v>
      </c>
      <c r="Q41" s="1" t="s">
        <v>5010</v>
      </c>
      <c r="R41" s="8" t="s">
        <v>5011</v>
      </c>
      <c r="S41" s="1" t="s">
        <v>4411</v>
      </c>
      <c r="T41" s="1" t="s">
        <v>4412</v>
      </c>
      <c r="U41" s="1" t="s">
        <v>4386</v>
      </c>
      <c r="V41" s="1">
        <v>2</v>
      </c>
      <c r="W41" s="1" t="s">
        <v>4495</v>
      </c>
      <c r="X41" s="8"/>
      <c r="Y41" s="1" t="s">
        <v>4496</v>
      </c>
      <c r="Z41" s="1" t="s">
        <v>4592</v>
      </c>
      <c r="AA41" s="1" t="s">
        <v>4391</v>
      </c>
      <c r="AB41" s="1" t="s">
        <v>5012</v>
      </c>
      <c r="AC41" s="8" t="s">
        <v>3761</v>
      </c>
      <c r="AD41" s="1" t="s">
        <v>5013</v>
      </c>
      <c r="AE41" s="8" t="s">
        <v>3265</v>
      </c>
      <c r="AF41" s="1" t="s">
        <v>5014</v>
      </c>
      <c r="AG41" s="8" t="s">
        <v>3374</v>
      </c>
      <c r="AH41" s="1">
        <v>3</v>
      </c>
      <c r="AI41" s="1" t="s">
        <v>5015</v>
      </c>
      <c r="AJ41" s="8" t="s">
        <v>3557</v>
      </c>
      <c r="AK41" s="1">
        <v>4</v>
      </c>
      <c r="AL41" s="1" t="s">
        <v>5016</v>
      </c>
      <c r="AM41" s="8" t="s">
        <v>3355</v>
      </c>
      <c r="AN41" s="1">
        <v>3</v>
      </c>
      <c r="AO41" s="1" t="s">
        <v>5017</v>
      </c>
      <c r="AP41" s="8" t="s">
        <v>5018</v>
      </c>
      <c r="AQ41" s="1">
        <v>3</v>
      </c>
      <c r="AR41" s="1" t="s">
        <v>4486</v>
      </c>
      <c r="AS41" s="1" t="s">
        <v>5019</v>
      </c>
      <c r="AT41" s="8" t="s">
        <v>3574</v>
      </c>
      <c r="AU41" s="1" t="s">
        <v>62</v>
      </c>
      <c r="AV41" s="1" t="s">
        <v>4424</v>
      </c>
      <c r="AW41" s="1" t="s">
        <v>4401</v>
      </c>
      <c r="AX41" s="23"/>
      <c r="AY41" s="24"/>
      <c r="AZ41" s="1" t="s">
        <v>4403</v>
      </c>
    </row>
    <row r="42" spans="1:52" ht="250.8" x14ac:dyDescent="0.25">
      <c r="A42" s="1">
        <v>44062.752506192133</v>
      </c>
      <c r="B42" s="1" t="s">
        <v>4377</v>
      </c>
      <c r="C42" s="1" t="s">
        <v>4426</v>
      </c>
      <c r="D42" s="1">
        <v>1</v>
      </c>
      <c r="E42" s="1" t="s">
        <v>5020</v>
      </c>
      <c r="F42" s="8" t="s">
        <v>3472</v>
      </c>
      <c r="G42" s="1" t="s">
        <v>4380</v>
      </c>
      <c r="H42" s="1" t="s">
        <v>5021</v>
      </c>
      <c r="I42" s="8" t="s">
        <v>5022</v>
      </c>
      <c r="J42" s="23"/>
      <c r="K42" s="23"/>
      <c r="L42" s="24"/>
      <c r="M42" s="1" t="s">
        <v>4407</v>
      </c>
      <c r="N42" s="1" t="s">
        <v>5023</v>
      </c>
      <c r="O42" s="8" t="s">
        <v>3763</v>
      </c>
      <c r="P42" s="1" t="s">
        <v>4384</v>
      </c>
      <c r="Q42" s="1" t="s">
        <v>5024</v>
      </c>
      <c r="R42" s="8" t="s">
        <v>3449</v>
      </c>
      <c r="S42" s="1" t="s">
        <v>4378</v>
      </c>
      <c r="T42" s="1" t="s">
        <v>4412</v>
      </c>
      <c r="U42" s="1" t="s">
        <v>4386</v>
      </c>
      <c r="V42" s="1">
        <v>4</v>
      </c>
      <c r="W42" s="1" t="s">
        <v>5025</v>
      </c>
      <c r="X42" s="8"/>
      <c r="Y42" s="1" t="s">
        <v>4496</v>
      </c>
      <c r="Z42" s="1" t="s">
        <v>4592</v>
      </c>
      <c r="AA42" s="1" t="s">
        <v>4435</v>
      </c>
      <c r="AB42" s="1" t="s">
        <v>5026</v>
      </c>
      <c r="AC42" s="8" t="s">
        <v>5027</v>
      </c>
      <c r="AD42" s="1" t="s">
        <v>5028</v>
      </c>
      <c r="AE42" s="8" t="s">
        <v>6054</v>
      </c>
      <c r="AF42" s="1" t="s">
        <v>5029</v>
      </c>
      <c r="AG42" s="8" t="s">
        <v>5030</v>
      </c>
      <c r="AH42" s="1">
        <v>2</v>
      </c>
      <c r="AI42" s="13" t="s">
        <v>5031</v>
      </c>
      <c r="AJ42" s="8" t="s">
        <v>5032</v>
      </c>
      <c r="AK42" s="1">
        <v>4</v>
      </c>
      <c r="AL42" s="1" t="s">
        <v>5033</v>
      </c>
      <c r="AM42" s="8" t="s">
        <v>5034</v>
      </c>
      <c r="AN42" s="1">
        <v>4</v>
      </c>
      <c r="AO42" s="1" t="s">
        <v>5035</v>
      </c>
      <c r="AP42" s="8" t="s">
        <v>5036</v>
      </c>
      <c r="AQ42" s="1">
        <v>3</v>
      </c>
      <c r="AR42" s="1" t="s">
        <v>4548</v>
      </c>
      <c r="AS42" s="13" t="s">
        <v>5037</v>
      </c>
      <c r="AT42" s="8" t="s">
        <v>5038</v>
      </c>
      <c r="AU42" s="1" t="s">
        <v>112</v>
      </c>
      <c r="AV42" s="1" t="s">
        <v>4464</v>
      </c>
      <c r="AW42" s="1" t="s">
        <v>4852</v>
      </c>
      <c r="AX42" s="23"/>
      <c r="AY42" s="24"/>
      <c r="AZ42" s="1" t="s">
        <v>4403</v>
      </c>
    </row>
    <row r="43" spans="1:52" ht="158.4" x14ac:dyDescent="0.25">
      <c r="A43" s="1">
        <v>44062.774211365744</v>
      </c>
      <c r="B43" s="1" t="s">
        <v>4377</v>
      </c>
      <c r="C43" s="1" t="s">
        <v>4454</v>
      </c>
      <c r="D43" s="1">
        <v>1</v>
      </c>
      <c r="E43" s="1" t="s">
        <v>5039</v>
      </c>
      <c r="F43" s="8" t="s">
        <v>3292</v>
      </c>
      <c r="G43" s="1" t="s">
        <v>4501</v>
      </c>
      <c r="H43" s="1" t="s">
        <v>5040</v>
      </c>
      <c r="I43" s="8" t="s">
        <v>3472</v>
      </c>
      <c r="J43" s="1" t="s">
        <v>4504</v>
      </c>
      <c r="K43" s="1" t="s">
        <v>5041</v>
      </c>
      <c r="L43" s="8" t="s">
        <v>5042</v>
      </c>
      <c r="M43" s="1" t="s">
        <v>4407</v>
      </c>
      <c r="N43" s="1" t="s">
        <v>5043</v>
      </c>
      <c r="O43" s="8" t="s">
        <v>3244</v>
      </c>
      <c r="P43" s="1" t="s">
        <v>4409</v>
      </c>
      <c r="Q43" s="1" t="s">
        <v>5044</v>
      </c>
      <c r="R43" s="8" t="s">
        <v>3242</v>
      </c>
      <c r="S43" s="1" t="s">
        <v>4411</v>
      </c>
      <c r="T43" s="1" t="s">
        <v>4412</v>
      </c>
      <c r="U43" s="1" t="s">
        <v>4386</v>
      </c>
      <c r="V43" s="1">
        <v>3</v>
      </c>
      <c r="W43" s="1" t="s">
        <v>5045</v>
      </c>
      <c r="X43" s="8" t="s">
        <v>3352</v>
      </c>
      <c r="Y43" s="1" t="s">
        <v>4676</v>
      </c>
      <c r="Z43" s="1" t="s">
        <v>4434</v>
      </c>
      <c r="AA43" s="1" t="s">
        <v>4435</v>
      </c>
      <c r="AB43" s="1" t="s">
        <v>5046</v>
      </c>
      <c r="AC43" s="8" t="s">
        <v>3329</v>
      </c>
      <c r="AD43" s="1" t="s">
        <v>4951</v>
      </c>
      <c r="AE43" s="8" t="s">
        <v>6054</v>
      </c>
      <c r="AF43" s="1" t="s">
        <v>5047</v>
      </c>
      <c r="AG43" s="8" t="s">
        <v>5048</v>
      </c>
      <c r="AH43" s="1">
        <v>2</v>
      </c>
      <c r="AI43" s="1" t="s">
        <v>5049</v>
      </c>
      <c r="AJ43" s="8" t="s">
        <v>3831</v>
      </c>
      <c r="AK43" s="1">
        <v>4</v>
      </c>
      <c r="AL43" s="1" t="s">
        <v>5050</v>
      </c>
      <c r="AM43" s="8" t="s">
        <v>3423</v>
      </c>
      <c r="AN43" s="1">
        <v>4</v>
      </c>
      <c r="AO43" s="1" t="s">
        <v>5051</v>
      </c>
      <c r="AP43" s="8" t="s">
        <v>5052</v>
      </c>
      <c r="AQ43" s="1">
        <v>4</v>
      </c>
      <c r="AR43" s="1" t="s">
        <v>4398</v>
      </c>
      <c r="AS43" s="1" t="s">
        <v>5053</v>
      </c>
      <c r="AT43" s="8" t="s">
        <v>3239</v>
      </c>
      <c r="AU43" s="1" t="s">
        <v>62</v>
      </c>
      <c r="AV43" s="1" t="s">
        <v>4532</v>
      </c>
      <c r="AW43" s="1" t="s">
        <v>5054</v>
      </c>
      <c r="AX43" s="23"/>
      <c r="AY43" s="24"/>
      <c r="AZ43" s="1" t="s">
        <v>4403</v>
      </c>
    </row>
    <row r="44" spans="1:52" ht="158.4" x14ac:dyDescent="0.25">
      <c r="A44" s="1">
        <v>44062.9013543287</v>
      </c>
      <c r="B44" s="1" t="s">
        <v>4377</v>
      </c>
      <c r="C44" s="1" t="s">
        <v>4404</v>
      </c>
      <c r="D44" s="1">
        <v>1</v>
      </c>
      <c r="E44" s="1" t="s">
        <v>5053</v>
      </c>
      <c r="F44" s="8" t="s">
        <v>3265</v>
      </c>
      <c r="G44" s="1" t="s">
        <v>4380</v>
      </c>
      <c r="H44" s="1" t="s">
        <v>5055</v>
      </c>
      <c r="I44" s="8" t="s">
        <v>3302</v>
      </c>
      <c r="J44" s="23"/>
      <c r="K44" s="23"/>
      <c r="L44" s="24"/>
      <c r="M44" s="1" t="s">
        <v>4407</v>
      </c>
      <c r="N44" s="1" t="s">
        <v>5056</v>
      </c>
      <c r="O44" s="8" t="s">
        <v>3244</v>
      </c>
      <c r="P44" s="1" t="s">
        <v>4409</v>
      </c>
      <c r="Q44" s="1" t="s">
        <v>5057</v>
      </c>
      <c r="R44" s="8" t="s">
        <v>3259</v>
      </c>
      <c r="S44" s="1" t="s">
        <v>4411</v>
      </c>
      <c r="T44" s="1" t="s">
        <v>4412</v>
      </c>
      <c r="U44" s="1" t="s">
        <v>4386</v>
      </c>
      <c r="V44" s="1">
        <v>3</v>
      </c>
      <c r="W44" s="1" t="s">
        <v>4432</v>
      </c>
      <c r="X44" s="8"/>
      <c r="Y44" s="1" t="s">
        <v>4496</v>
      </c>
      <c r="Z44" s="1" t="s">
        <v>4592</v>
      </c>
      <c r="AA44" s="1" t="s">
        <v>4435</v>
      </c>
      <c r="AB44" s="1" t="s">
        <v>5058</v>
      </c>
      <c r="AC44" s="8" t="s">
        <v>3244</v>
      </c>
      <c r="AD44" s="13" t="s">
        <v>5059</v>
      </c>
      <c r="AE44" s="8" t="s">
        <v>3807</v>
      </c>
      <c r="AF44" s="1" t="s">
        <v>5060</v>
      </c>
      <c r="AG44" s="8" t="s">
        <v>3249</v>
      </c>
      <c r="AH44" s="1">
        <v>2</v>
      </c>
      <c r="AI44" s="1" t="s">
        <v>5061</v>
      </c>
      <c r="AJ44" s="8" t="s">
        <v>5062</v>
      </c>
      <c r="AK44" s="1">
        <v>4</v>
      </c>
      <c r="AL44" s="1" t="s">
        <v>5063</v>
      </c>
      <c r="AM44" s="8" t="s">
        <v>3562</v>
      </c>
      <c r="AN44" s="1">
        <v>3</v>
      </c>
      <c r="AO44" s="1" t="s">
        <v>5064</v>
      </c>
      <c r="AP44" s="8" t="s">
        <v>5065</v>
      </c>
      <c r="AQ44" s="1">
        <v>1</v>
      </c>
      <c r="AR44" s="1" t="s">
        <v>4398</v>
      </c>
      <c r="AS44" s="1" t="s">
        <v>5053</v>
      </c>
      <c r="AT44" s="8" t="s">
        <v>3239</v>
      </c>
      <c r="AU44" s="1" t="s">
        <v>112</v>
      </c>
      <c r="AV44" s="1" t="s">
        <v>4400</v>
      </c>
      <c r="AW44" s="1" t="s">
        <v>5066</v>
      </c>
      <c r="AX44" s="23"/>
      <c r="AY44" s="24"/>
      <c r="AZ44" s="1" t="s">
        <v>4403</v>
      </c>
    </row>
    <row r="45" spans="1:52" ht="250.8" x14ac:dyDescent="0.25">
      <c r="A45" s="1">
        <v>44063.108401342593</v>
      </c>
      <c r="B45" s="1" t="s">
        <v>4377</v>
      </c>
      <c r="C45" s="1" t="s">
        <v>4426</v>
      </c>
      <c r="D45" s="1">
        <v>3</v>
      </c>
      <c r="E45" s="1" t="s">
        <v>5067</v>
      </c>
      <c r="F45" s="8" t="s">
        <v>3817</v>
      </c>
      <c r="G45" s="1" t="s">
        <v>4380</v>
      </c>
      <c r="H45" s="1" t="s">
        <v>5068</v>
      </c>
      <c r="I45" s="8" t="s">
        <v>5069</v>
      </c>
      <c r="J45" s="23"/>
      <c r="K45" s="23"/>
      <c r="L45" s="24"/>
      <c r="M45" s="1" t="s">
        <v>4407</v>
      </c>
      <c r="N45" s="1" t="s">
        <v>5070</v>
      </c>
      <c r="O45" s="8" t="s">
        <v>3244</v>
      </c>
      <c r="P45" s="1" t="s">
        <v>4384</v>
      </c>
      <c r="Q45" s="1" t="s">
        <v>5071</v>
      </c>
      <c r="R45" s="8" t="s">
        <v>3749</v>
      </c>
      <c r="S45" s="1" t="s">
        <v>4454</v>
      </c>
      <c r="T45" s="1" t="s">
        <v>4412</v>
      </c>
      <c r="U45" s="1" t="s">
        <v>4386</v>
      </c>
      <c r="V45" s="1">
        <v>4</v>
      </c>
      <c r="W45" s="1" t="s">
        <v>5072</v>
      </c>
      <c r="X45" s="8" t="s">
        <v>3644</v>
      </c>
      <c r="Y45" s="1" t="s">
        <v>4414</v>
      </c>
      <c r="Z45" s="1" t="s">
        <v>4390</v>
      </c>
      <c r="AA45" s="1" t="s">
        <v>4435</v>
      </c>
      <c r="AB45" s="1" t="s">
        <v>5073</v>
      </c>
      <c r="AC45" s="8" t="s">
        <v>3239</v>
      </c>
      <c r="AD45" s="1" t="s">
        <v>5074</v>
      </c>
      <c r="AE45" s="8" t="s">
        <v>3425</v>
      </c>
      <c r="AF45" s="1" t="s">
        <v>5075</v>
      </c>
      <c r="AG45" s="8" t="s">
        <v>3426</v>
      </c>
      <c r="AH45" s="1">
        <v>3</v>
      </c>
      <c r="AI45" s="1" t="s">
        <v>5076</v>
      </c>
      <c r="AJ45" s="8" t="s">
        <v>3346</v>
      </c>
      <c r="AK45" s="1">
        <v>4</v>
      </c>
      <c r="AL45" s="1" t="s">
        <v>5077</v>
      </c>
      <c r="AM45" s="8" t="s">
        <v>3474</v>
      </c>
      <c r="AN45" s="1">
        <v>2</v>
      </c>
      <c r="AO45" s="1" t="s">
        <v>5078</v>
      </c>
      <c r="AP45" s="8" t="s">
        <v>5079</v>
      </c>
      <c r="AQ45" s="1">
        <v>3</v>
      </c>
      <c r="AR45" s="1" t="s">
        <v>4398</v>
      </c>
      <c r="AS45" s="1" t="s">
        <v>5080</v>
      </c>
      <c r="AT45" s="8" t="s">
        <v>3635</v>
      </c>
      <c r="AU45" s="1" t="s">
        <v>112</v>
      </c>
      <c r="AV45" s="1" t="s">
        <v>4532</v>
      </c>
      <c r="AW45" s="1" t="s">
        <v>5081</v>
      </c>
      <c r="AX45" s="1" t="s">
        <v>5082</v>
      </c>
      <c r="AY45" s="8"/>
      <c r="AZ45" s="1" t="s">
        <v>4403</v>
      </c>
    </row>
    <row r="46" spans="1:52" ht="250.8" x14ac:dyDescent="0.25">
      <c r="A46" s="1">
        <v>44063.416216504629</v>
      </c>
      <c r="B46" s="1" t="s">
        <v>4377</v>
      </c>
      <c r="C46" s="1" t="s">
        <v>4426</v>
      </c>
      <c r="D46" s="1">
        <v>3</v>
      </c>
      <c r="E46" s="1" t="s">
        <v>5083</v>
      </c>
      <c r="F46" s="8" t="s">
        <v>5084</v>
      </c>
      <c r="G46" s="1" t="s">
        <v>4380</v>
      </c>
      <c r="H46" s="1" t="s">
        <v>5085</v>
      </c>
      <c r="I46" s="8" t="s">
        <v>2745</v>
      </c>
      <c r="J46" s="23"/>
      <c r="K46" s="23"/>
      <c r="L46" s="24"/>
      <c r="M46" s="1" t="s">
        <v>4407</v>
      </c>
      <c r="N46" s="1" t="s">
        <v>5086</v>
      </c>
      <c r="O46" s="8" t="s">
        <v>5087</v>
      </c>
      <c r="P46" s="1" t="s">
        <v>4384</v>
      </c>
      <c r="Q46" s="1" t="s">
        <v>5088</v>
      </c>
      <c r="R46" s="8" t="s">
        <v>3627</v>
      </c>
      <c r="S46" s="1" t="s">
        <v>4454</v>
      </c>
      <c r="T46" s="1" t="s">
        <v>4412</v>
      </c>
      <c r="U46" s="1" t="s">
        <v>4386</v>
      </c>
      <c r="V46" s="1">
        <v>4</v>
      </c>
      <c r="W46" s="1" t="s">
        <v>4783</v>
      </c>
      <c r="X46" s="8"/>
      <c r="Y46" s="1" t="s">
        <v>5089</v>
      </c>
      <c r="Z46" s="1" t="s">
        <v>4434</v>
      </c>
      <c r="AA46" s="1" t="s">
        <v>4435</v>
      </c>
      <c r="AB46" s="1" t="s">
        <v>5090</v>
      </c>
      <c r="AC46" s="8" t="s">
        <v>5091</v>
      </c>
      <c r="AD46" s="1" t="s">
        <v>5092</v>
      </c>
      <c r="AE46" s="8" t="s">
        <v>3425</v>
      </c>
      <c r="AF46" s="1" t="s">
        <v>5093</v>
      </c>
      <c r="AG46" s="8" t="s">
        <v>5094</v>
      </c>
      <c r="AH46" s="1">
        <v>2</v>
      </c>
      <c r="AI46" s="1" t="s">
        <v>5095</v>
      </c>
      <c r="AJ46" s="8" t="s">
        <v>5096</v>
      </c>
      <c r="AK46" s="1">
        <v>4</v>
      </c>
      <c r="AL46" s="1" t="s">
        <v>5097</v>
      </c>
      <c r="AM46" s="8" t="s">
        <v>3556</v>
      </c>
      <c r="AN46" s="1">
        <v>3</v>
      </c>
      <c r="AO46" s="1" t="s">
        <v>5098</v>
      </c>
      <c r="AP46" s="8" t="s">
        <v>5099</v>
      </c>
      <c r="AQ46" s="1">
        <v>4</v>
      </c>
      <c r="AR46" s="1" t="s">
        <v>4398</v>
      </c>
      <c r="AS46" s="1" t="s">
        <v>5100</v>
      </c>
      <c r="AT46" s="8" t="s">
        <v>5101</v>
      </c>
      <c r="AU46" s="1" t="s">
        <v>112</v>
      </c>
      <c r="AV46" s="1" t="s">
        <v>4532</v>
      </c>
      <c r="AW46" s="1" t="s">
        <v>4401</v>
      </c>
      <c r="AX46" s="23"/>
      <c r="AY46" s="24"/>
      <c r="AZ46" s="1" t="s">
        <v>4403</v>
      </c>
    </row>
    <row r="47" spans="1:52" ht="158.4" x14ac:dyDescent="0.25">
      <c r="A47" s="1">
        <v>44063.446829583336</v>
      </c>
      <c r="B47" s="1" t="s">
        <v>4377</v>
      </c>
      <c r="C47" s="1" t="s">
        <v>4426</v>
      </c>
      <c r="D47" s="1">
        <v>1</v>
      </c>
      <c r="E47" s="1" t="s">
        <v>5102</v>
      </c>
      <c r="F47" s="8" t="s">
        <v>3472</v>
      </c>
      <c r="G47" s="1" t="s">
        <v>4380</v>
      </c>
      <c r="H47" s="1" t="s">
        <v>5103</v>
      </c>
      <c r="I47" s="8" t="s">
        <v>3302</v>
      </c>
      <c r="J47" s="23"/>
      <c r="K47" s="23"/>
      <c r="L47" s="24"/>
      <c r="M47" s="1" t="s">
        <v>4407</v>
      </c>
      <c r="N47" s="1" t="s">
        <v>5104</v>
      </c>
      <c r="O47" s="8" t="s">
        <v>3763</v>
      </c>
      <c r="P47" s="1" t="s">
        <v>4384</v>
      </c>
      <c r="Q47" s="1" t="s">
        <v>5105</v>
      </c>
      <c r="R47" s="8" t="s">
        <v>3259</v>
      </c>
      <c r="S47" s="1" t="s">
        <v>4378</v>
      </c>
      <c r="T47" s="1" t="s">
        <v>4412</v>
      </c>
      <c r="U47" s="1" t="s">
        <v>4386</v>
      </c>
      <c r="V47" s="1">
        <v>2</v>
      </c>
      <c r="W47" s="1" t="s">
        <v>4918</v>
      </c>
      <c r="X47" s="8"/>
      <c r="Y47" s="1" t="s">
        <v>4676</v>
      </c>
      <c r="Z47" s="1" t="s">
        <v>4434</v>
      </c>
      <c r="AA47" s="1" t="s">
        <v>4435</v>
      </c>
      <c r="AB47" s="1" t="s">
        <v>5106</v>
      </c>
      <c r="AC47" s="8" t="s">
        <v>4722</v>
      </c>
      <c r="AD47" s="1" t="s">
        <v>5107</v>
      </c>
      <c r="AE47" s="8" t="s">
        <v>3340</v>
      </c>
      <c r="AF47" s="1" t="s">
        <v>5108</v>
      </c>
      <c r="AG47" s="8" t="s">
        <v>3302</v>
      </c>
      <c r="AH47" s="1">
        <v>3</v>
      </c>
      <c r="AI47" s="1" t="s">
        <v>5109</v>
      </c>
      <c r="AJ47" s="8" t="s">
        <v>3801</v>
      </c>
      <c r="AK47" s="1">
        <v>4</v>
      </c>
      <c r="AL47" s="1" t="s">
        <v>5110</v>
      </c>
      <c r="AM47" s="8" t="s">
        <v>5111</v>
      </c>
      <c r="AN47" s="1">
        <v>3</v>
      </c>
      <c r="AO47" s="1" t="s">
        <v>1936</v>
      </c>
      <c r="AP47" s="8" t="s">
        <v>3906</v>
      </c>
      <c r="AQ47" s="1" t="s">
        <v>3356</v>
      </c>
      <c r="AR47" s="1" t="s">
        <v>4398</v>
      </c>
      <c r="AS47" s="1" t="s">
        <v>5113</v>
      </c>
      <c r="AT47" s="8" t="s">
        <v>3302</v>
      </c>
      <c r="AU47" s="1" t="s">
        <v>112</v>
      </c>
      <c r="AV47" s="1" t="s">
        <v>4400</v>
      </c>
      <c r="AW47" s="1" t="s">
        <v>5114</v>
      </c>
      <c r="AX47" s="23"/>
      <c r="AY47" s="24"/>
      <c r="AZ47" s="1" t="s">
        <v>4403</v>
      </c>
    </row>
    <row r="48" spans="1:52" ht="79.2" x14ac:dyDescent="0.25">
      <c r="A48" s="1">
        <v>44063.487713877315</v>
      </c>
      <c r="B48" s="1" t="s">
        <v>4377</v>
      </c>
      <c r="C48" s="1" t="s">
        <v>4411</v>
      </c>
      <c r="D48" s="1">
        <v>3</v>
      </c>
      <c r="E48" s="1" t="s">
        <v>5115</v>
      </c>
      <c r="F48" s="8" t="s">
        <v>3315</v>
      </c>
      <c r="G48" s="1" t="s">
        <v>4380</v>
      </c>
      <c r="H48" s="1" t="s">
        <v>5116</v>
      </c>
      <c r="I48" s="8" t="s">
        <v>5117</v>
      </c>
      <c r="J48" s="23"/>
      <c r="K48" s="23"/>
      <c r="L48" s="24"/>
      <c r="M48" s="1" t="s">
        <v>4407</v>
      </c>
      <c r="N48" s="1" t="s">
        <v>5118</v>
      </c>
      <c r="O48" s="8" t="s">
        <v>3287</v>
      </c>
      <c r="P48" s="1" t="s">
        <v>4409</v>
      </c>
      <c r="Q48" s="1" t="s">
        <v>5119</v>
      </c>
      <c r="R48" s="8" t="s">
        <v>4012</v>
      </c>
      <c r="S48" s="1" t="s">
        <v>4411</v>
      </c>
      <c r="T48" s="1" t="s">
        <v>4386</v>
      </c>
      <c r="U48" s="1" t="s">
        <v>4387</v>
      </c>
      <c r="V48" s="1">
        <v>4</v>
      </c>
      <c r="W48" s="1" t="s">
        <v>4495</v>
      </c>
      <c r="X48" s="8"/>
      <c r="Y48" s="1" t="s">
        <v>4414</v>
      </c>
      <c r="Z48" s="1" t="s">
        <v>4592</v>
      </c>
      <c r="AA48" s="1" t="s">
        <v>4435</v>
      </c>
      <c r="AB48" s="1" t="s">
        <v>5120</v>
      </c>
      <c r="AC48" s="8" t="s">
        <v>3830</v>
      </c>
      <c r="AD48" s="1" t="s">
        <v>5121</v>
      </c>
      <c r="AE48" s="8" t="s">
        <v>6054</v>
      </c>
      <c r="AF48" s="1" t="s">
        <v>5122</v>
      </c>
      <c r="AG48" s="8" t="s">
        <v>3426</v>
      </c>
      <c r="AH48" s="1">
        <v>2</v>
      </c>
      <c r="AI48" s="1" t="s">
        <v>5123</v>
      </c>
      <c r="AJ48" s="8" t="s">
        <v>4277</v>
      </c>
      <c r="AK48" s="1">
        <v>4</v>
      </c>
      <c r="AL48" s="1" t="s">
        <v>5124</v>
      </c>
      <c r="AM48" s="8" t="s">
        <v>3423</v>
      </c>
      <c r="AN48" s="1">
        <v>4</v>
      </c>
      <c r="AO48" s="1" t="s">
        <v>5125</v>
      </c>
      <c r="AP48" s="8" t="s">
        <v>3355</v>
      </c>
      <c r="AQ48" s="1">
        <v>4</v>
      </c>
      <c r="AR48" s="1" t="s">
        <v>4398</v>
      </c>
      <c r="AS48" s="1" t="s">
        <v>5126</v>
      </c>
      <c r="AT48" s="8" t="s">
        <v>4703</v>
      </c>
      <c r="AU48" s="1" t="s">
        <v>112</v>
      </c>
      <c r="AV48" s="1" t="s">
        <v>4532</v>
      </c>
      <c r="AW48" s="1" t="s">
        <v>5127</v>
      </c>
      <c r="AX48" s="23"/>
      <c r="AY48" s="24"/>
      <c r="AZ48" s="1" t="s">
        <v>4403</v>
      </c>
    </row>
    <row r="49" spans="1:52" s="27" customFormat="1" x14ac:dyDescent="0.25">
      <c r="A49" s="16"/>
      <c r="B49" s="16"/>
      <c r="C49" s="16"/>
      <c r="D49" s="16"/>
      <c r="E49" s="16"/>
      <c r="F49" s="16"/>
      <c r="G49" s="16"/>
      <c r="H49" s="16"/>
      <c r="I49" s="16"/>
      <c r="J49" s="26"/>
      <c r="K49" s="26"/>
      <c r="L49" s="2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26"/>
      <c r="AY49" s="41" t="s">
        <v>6036</v>
      </c>
      <c r="AZ49" s="16"/>
    </row>
    <row r="50" spans="1:52" ht="211.2" x14ac:dyDescent="0.25">
      <c r="A50" s="1">
        <v>44063.495719259256</v>
      </c>
      <c r="B50" s="1" t="s">
        <v>4377</v>
      </c>
      <c r="C50" s="1" t="s">
        <v>4404</v>
      </c>
      <c r="D50" s="1">
        <v>1</v>
      </c>
      <c r="E50" s="1" t="s">
        <v>5128</v>
      </c>
      <c r="F50" s="8" t="s">
        <v>5129</v>
      </c>
      <c r="G50" s="1" t="s">
        <v>4380</v>
      </c>
      <c r="H50" s="1" t="s">
        <v>5130</v>
      </c>
      <c r="I50" s="8" t="s">
        <v>3429</v>
      </c>
      <c r="J50" s="23"/>
      <c r="K50" s="23"/>
      <c r="L50" s="24"/>
      <c r="M50" s="1" t="s">
        <v>4407</v>
      </c>
      <c r="N50" s="1" t="s">
        <v>5131</v>
      </c>
      <c r="O50" s="8" t="s">
        <v>3244</v>
      </c>
      <c r="P50" s="1" t="s">
        <v>4409</v>
      </c>
      <c r="Q50" s="1" t="s">
        <v>5132</v>
      </c>
      <c r="R50" s="8" t="s">
        <v>4330</v>
      </c>
      <c r="S50" s="1" t="s">
        <v>4411</v>
      </c>
      <c r="T50" s="1" t="s">
        <v>4412</v>
      </c>
      <c r="U50" s="1" t="s">
        <v>4386</v>
      </c>
      <c r="V50" s="1">
        <v>2</v>
      </c>
      <c r="W50" s="1" t="s">
        <v>5133</v>
      </c>
      <c r="X50" s="8"/>
      <c r="Y50" s="1" t="s">
        <v>5134</v>
      </c>
      <c r="Z50" s="1" t="s">
        <v>4592</v>
      </c>
      <c r="AA50" s="1" t="s">
        <v>4391</v>
      </c>
      <c r="AB50" s="1" t="s">
        <v>5135</v>
      </c>
      <c r="AC50" s="8" t="s">
        <v>3334</v>
      </c>
      <c r="AD50" s="1" t="s">
        <v>5136</v>
      </c>
      <c r="AE50" s="8" t="s">
        <v>3425</v>
      </c>
      <c r="AF50" s="1" t="s">
        <v>5137</v>
      </c>
      <c r="AG50" s="8" t="s">
        <v>5138</v>
      </c>
      <c r="AH50" s="1">
        <v>2</v>
      </c>
      <c r="AI50" s="13" t="s">
        <v>5139</v>
      </c>
      <c r="AJ50" s="8" t="s">
        <v>5140</v>
      </c>
      <c r="AK50" s="1">
        <v>3</v>
      </c>
      <c r="AL50" s="1" t="s">
        <v>5141</v>
      </c>
      <c r="AM50" s="8" t="s">
        <v>3609</v>
      </c>
      <c r="AN50" s="1">
        <v>2</v>
      </c>
      <c r="AO50" s="1" t="s">
        <v>5142</v>
      </c>
      <c r="AP50" s="8" t="s">
        <v>3423</v>
      </c>
      <c r="AQ50" s="1">
        <v>3</v>
      </c>
      <c r="AR50" s="1" t="s">
        <v>4398</v>
      </c>
      <c r="AS50" s="13" t="s">
        <v>5143</v>
      </c>
      <c r="AT50" s="8" t="s">
        <v>5144</v>
      </c>
      <c r="AU50" s="1" t="s">
        <v>62</v>
      </c>
      <c r="AV50" s="1" t="s">
        <v>4532</v>
      </c>
      <c r="AW50" s="1" t="s">
        <v>4852</v>
      </c>
      <c r="AX50" s="23"/>
      <c r="AY50" s="24"/>
      <c r="AZ50" s="1" t="s">
        <v>4403</v>
      </c>
    </row>
    <row r="51" spans="1:52" ht="158.4" x14ac:dyDescent="0.25">
      <c r="A51" s="1">
        <v>44063.51669340278</v>
      </c>
      <c r="B51" s="1" t="s">
        <v>4377</v>
      </c>
      <c r="C51" s="1" t="s">
        <v>4404</v>
      </c>
      <c r="D51" s="1">
        <v>2</v>
      </c>
      <c r="E51" s="1" t="s">
        <v>5145</v>
      </c>
      <c r="F51" s="8" t="s">
        <v>5146</v>
      </c>
      <c r="G51" s="1" t="s">
        <v>4380</v>
      </c>
      <c r="H51" s="1" t="s">
        <v>5147</v>
      </c>
      <c r="I51" s="8" t="s">
        <v>3302</v>
      </c>
      <c r="J51" s="23"/>
      <c r="K51" s="23"/>
      <c r="L51" s="24"/>
      <c r="M51" s="1" t="s">
        <v>4407</v>
      </c>
      <c r="N51" s="1" t="s">
        <v>5148</v>
      </c>
      <c r="O51" s="8" t="s">
        <v>4116</v>
      </c>
      <c r="P51" s="1" t="s">
        <v>4409</v>
      </c>
      <c r="Q51" s="1" t="s">
        <v>5149</v>
      </c>
      <c r="R51" s="8" t="s">
        <v>3425</v>
      </c>
      <c r="S51" s="1" t="s">
        <v>4411</v>
      </c>
      <c r="T51" s="1" t="s">
        <v>4412</v>
      </c>
      <c r="U51" s="1" t="s">
        <v>4386</v>
      </c>
      <c r="V51" s="1">
        <v>4</v>
      </c>
      <c r="W51" s="1" t="s">
        <v>4495</v>
      </c>
      <c r="X51" s="8"/>
      <c r="Y51" s="1" t="s">
        <v>4389</v>
      </c>
      <c r="Z51" s="1" t="s">
        <v>4434</v>
      </c>
      <c r="AA51" s="1" t="s">
        <v>4435</v>
      </c>
      <c r="AB51" s="1" t="s">
        <v>5150</v>
      </c>
      <c r="AC51" s="8" t="s">
        <v>3244</v>
      </c>
      <c r="AD51" s="1" t="s">
        <v>5151</v>
      </c>
      <c r="AE51" s="8" t="s">
        <v>3265</v>
      </c>
      <c r="AF51" s="1" t="s">
        <v>5152</v>
      </c>
      <c r="AG51" s="8" t="s">
        <v>3636</v>
      </c>
      <c r="AH51" s="1">
        <v>2</v>
      </c>
      <c r="AI51" s="1" t="s">
        <v>5153</v>
      </c>
      <c r="AJ51" s="8" t="s">
        <v>3939</v>
      </c>
      <c r="AK51" s="1">
        <v>4</v>
      </c>
      <c r="AL51" s="1" t="s">
        <v>5154</v>
      </c>
      <c r="AM51" s="8" t="s">
        <v>3939</v>
      </c>
      <c r="AN51" s="1">
        <v>4</v>
      </c>
      <c r="AO51" s="1" t="s">
        <v>5154</v>
      </c>
      <c r="AP51" s="8" t="s">
        <v>3939</v>
      </c>
      <c r="AQ51" s="1">
        <v>4</v>
      </c>
      <c r="AR51" s="1" t="s">
        <v>4398</v>
      </c>
      <c r="AS51" s="1" t="s">
        <v>5155</v>
      </c>
      <c r="AT51" s="8" t="s">
        <v>3405</v>
      </c>
      <c r="AU51" s="1" t="s">
        <v>62</v>
      </c>
      <c r="AV51" s="1" t="s">
        <v>4400</v>
      </c>
      <c r="AW51" s="1" t="s">
        <v>4401</v>
      </c>
      <c r="AX51" s="23"/>
      <c r="AY51" s="24"/>
      <c r="AZ51" s="1" t="s">
        <v>4403</v>
      </c>
    </row>
    <row r="52" spans="1:52" ht="158.4" x14ac:dyDescent="0.25">
      <c r="A52" s="1">
        <v>44063.578848877311</v>
      </c>
      <c r="B52" s="1" t="s">
        <v>4377</v>
      </c>
      <c r="C52" s="1" t="s">
        <v>4404</v>
      </c>
      <c r="D52" s="1">
        <v>1</v>
      </c>
      <c r="E52" s="1" t="s">
        <v>5156</v>
      </c>
      <c r="F52" s="8" t="s">
        <v>3449</v>
      </c>
      <c r="G52" s="1" t="s">
        <v>4380</v>
      </c>
      <c r="H52" s="1" t="s">
        <v>5157</v>
      </c>
      <c r="I52" s="8" t="s">
        <v>3902</v>
      </c>
      <c r="J52" s="23"/>
      <c r="K52" s="23"/>
      <c r="L52" s="24"/>
      <c r="M52" s="1" t="s">
        <v>4381</v>
      </c>
      <c r="N52" s="1" t="s">
        <v>5158</v>
      </c>
      <c r="O52" s="8" t="s">
        <v>3244</v>
      </c>
      <c r="P52" s="1" t="s">
        <v>4409</v>
      </c>
      <c r="Q52" s="1" t="s">
        <v>5159</v>
      </c>
      <c r="R52" s="8" t="s">
        <v>3423</v>
      </c>
      <c r="S52" s="1" t="s">
        <v>4404</v>
      </c>
      <c r="T52" s="1" t="s">
        <v>4386</v>
      </c>
      <c r="U52" s="1" t="s">
        <v>4386</v>
      </c>
      <c r="V52" s="1">
        <v>4</v>
      </c>
      <c r="W52" s="1" t="s">
        <v>4814</v>
      </c>
      <c r="X52" s="8"/>
      <c r="Y52" s="1" t="s">
        <v>4496</v>
      </c>
      <c r="Z52" s="1" t="s">
        <v>4434</v>
      </c>
      <c r="AA52" s="1" t="s">
        <v>4435</v>
      </c>
      <c r="AB52" s="1" t="s">
        <v>5160</v>
      </c>
      <c r="AC52" s="8" t="s">
        <v>4920</v>
      </c>
      <c r="AD52" s="1" t="s">
        <v>5161</v>
      </c>
      <c r="AE52" s="8" t="s">
        <v>3241</v>
      </c>
      <c r="AF52" s="1" t="s">
        <v>5162</v>
      </c>
      <c r="AG52" s="8" t="s">
        <v>3623</v>
      </c>
      <c r="AH52" s="1">
        <v>2</v>
      </c>
      <c r="AI52" s="1" t="s">
        <v>5163</v>
      </c>
      <c r="AJ52" s="8" t="s">
        <v>3355</v>
      </c>
      <c r="AK52" s="1">
        <v>5</v>
      </c>
      <c r="AL52" s="1" t="s">
        <v>5164</v>
      </c>
      <c r="AM52" s="8" t="s">
        <v>5165</v>
      </c>
      <c r="AN52" s="1">
        <v>3</v>
      </c>
      <c r="AO52" s="1" t="s">
        <v>5166</v>
      </c>
      <c r="AP52" s="8" t="s">
        <v>5167</v>
      </c>
      <c r="AQ52" s="1">
        <v>4</v>
      </c>
      <c r="AR52" s="1" t="s">
        <v>4398</v>
      </c>
      <c r="AS52" s="1" t="s">
        <v>5168</v>
      </c>
      <c r="AT52" s="8" t="s">
        <v>5169</v>
      </c>
      <c r="AU52" s="1" t="s">
        <v>112</v>
      </c>
      <c r="AV52" s="1" t="s">
        <v>4400</v>
      </c>
      <c r="AW52" s="1" t="s">
        <v>4401</v>
      </c>
      <c r="AX52" s="23"/>
      <c r="AY52" s="24"/>
      <c r="AZ52" s="1" t="s">
        <v>4403</v>
      </c>
    </row>
    <row r="53" spans="1:52" ht="198" x14ac:dyDescent="0.25">
      <c r="A53" s="1">
        <v>44063.783965636576</v>
      </c>
      <c r="B53" s="1" t="s">
        <v>4377</v>
      </c>
      <c r="C53" s="1" t="s">
        <v>4404</v>
      </c>
      <c r="D53" s="1">
        <v>4</v>
      </c>
      <c r="E53" s="1" t="s">
        <v>5170</v>
      </c>
      <c r="F53" s="8" t="s">
        <v>3334</v>
      </c>
      <c r="G53" s="1" t="s">
        <v>4380</v>
      </c>
      <c r="H53" s="1" t="s">
        <v>5171</v>
      </c>
      <c r="I53" s="8" t="s">
        <v>5022</v>
      </c>
      <c r="J53" s="23"/>
      <c r="K53" s="23"/>
      <c r="L53" s="24"/>
      <c r="M53" s="1" t="s">
        <v>4381</v>
      </c>
      <c r="N53" s="1" t="s">
        <v>5172</v>
      </c>
      <c r="O53" s="8" t="s">
        <v>5173</v>
      </c>
      <c r="P53" s="1" t="s">
        <v>4409</v>
      </c>
      <c r="Q53" s="1" t="s">
        <v>5174</v>
      </c>
      <c r="R53" s="8" t="s">
        <v>3449</v>
      </c>
      <c r="S53" s="1" t="s">
        <v>4404</v>
      </c>
      <c r="T53" s="1" t="s">
        <v>4386</v>
      </c>
      <c r="U53" s="1" t="s">
        <v>4386</v>
      </c>
      <c r="V53" s="1">
        <v>5</v>
      </c>
      <c r="W53" s="1" t="s">
        <v>5175</v>
      </c>
      <c r="X53" s="8"/>
      <c r="Y53" s="1" t="s">
        <v>4676</v>
      </c>
      <c r="Z53" s="1" t="s">
        <v>4434</v>
      </c>
      <c r="AA53" s="1" t="s">
        <v>4435</v>
      </c>
      <c r="AB53" s="13" t="s">
        <v>5176</v>
      </c>
      <c r="AC53" s="8" t="s">
        <v>5177</v>
      </c>
      <c r="AD53" s="1" t="s">
        <v>5178</v>
      </c>
      <c r="AE53" s="8" t="s">
        <v>6054</v>
      </c>
      <c r="AF53" s="1" t="s">
        <v>5179</v>
      </c>
      <c r="AG53" s="8" t="s">
        <v>5180</v>
      </c>
      <c r="AH53" s="1">
        <v>2</v>
      </c>
      <c r="AI53" s="1" t="s">
        <v>5181</v>
      </c>
      <c r="AJ53" s="8" t="s">
        <v>5182</v>
      </c>
      <c r="AK53" s="1">
        <v>4</v>
      </c>
      <c r="AL53" s="1" t="s">
        <v>5183</v>
      </c>
      <c r="AM53" s="8" t="s">
        <v>5184</v>
      </c>
      <c r="AN53" s="1">
        <v>3</v>
      </c>
      <c r="AO53" s="1" t="s">
        <v>5185</v>
      </c>
      <c r="AP53" s="8" t="s">
        <v>5186</v>
      </c>
      <c r="AQ53" s="1">
        <v>3</v>
      </c>
      <c r="AR53" s="1" t="s">
        <v>4398</v>
      </c>
      <c r="AS53" s="1" t="s">
        <v>5187</v>
      </c>
      <c r="AT53" s="8" t="s">
        <v>5188</v>
      </c>
      <c r="AU53" s="1" t="s">
        <v>112</v>
      </c>
      <c r="AV53" s="1" t="s">
        <v>4424</v>
      </c>
      <c r="AW53" s="1" t="s">
        <v>4401</v>
      </c>
      <c r="AX53" s="23"/>
      <c r="AY53" s="24"/>
      <c r="AZ53" s="1" t="s">
        <v>4403</v>
      </c>
    </row>
    <row r="54" spans="1:52" ht="92.4" x14ac:dyDescent="0.25">
      <c r="A54" s="1">
        <v>44063.985844791663</v>
      </c>
      <c r="B54" s="1" t="s">
        <v>4377</v>
      </c>
      <c r="C54" s="1" t="s">
        <v>4404</v>
      </c>
      <c r="D54" s="1">
        <v>2</v>
      </c>
      <c r="E54" s="1" t="s">
        <v>4448</v>
      </c>
      <c r="F54" s="8" t="s">
        <v>3472</v>
      </c>
      <c r="G54" s="1" t="s">
        <v>4380</v>
      </c>
      <c r="H54" s="1" t="s">
        <v>4449</v>
      </c>
      <c r="I54" s="8" t="s">
        <v>3801</v>
      </c>
      <c r="J54" s="23"/>
      <c r="K54" s="23"/>
      <c r="L54" s="24"/>
      <c r="M54" s="1" t="s">
        <v>4407</v>
      </c>
      <c r="N54" s="1" t="s">
        <v>4451</v>
      </c>
      <c r="O54" s="8" t="s">
        <v>4116</v>
      </c>
      <c r="P54" s="1" t="s">
        <v>4384</v>
      </c>
      <c r="Q54" s="1" t="s">
        <v>4453</v>
      </c>
      <c r="R54" s="8" t="s">
        <v>3747</v>
      </c>
      <c r="S54" s="1" t="s">
        <v>4454</v>
      </c>
      <c r="T54" s="1" t="s">
        <v>4412</v>
      </c>
      <c r="U54" s="1" t="s">
        <v>4386</v>
      </c>
      <c r="V54" s="1">
        <v>3</v>
      </c>
      <c r="W54" s="1" t="s">
        <v>4455</v>
      </c>
      <c r="X54" s="8"/>
      <c r="Y54" s="1" t="s">
        <v>4414</v>
      </c>
      <c r="Z54" s="1" t="s">
        <v>4390</v>
      </c>
      <c r="AA54" s="1" t="s">
        <v>4435</v>
      </c>
      <c r="AB54" s="1" t="s">
        <v>4456</v>
      </c>
      <c r="AC54" s="8" t="s">
        <v>3265</v>
      </c>
      <c r="AD54" s="1" t="s">
        <v>4457</v>
      </c>
      <c r="AE54" s="8" t="s">
        <v>3265</v>
      </c>
      <c r="AF54" s="1" t="s">
        <v>4458</v>
      </c>
      <c r="AG54" s="8" t="s">
        <v>5189</v>
      </c>
      <c r="AH54" s="1">
        <v>3</v>
      </c>
      <c r="AI54" s="1" t="s">
        <v>4460</v>
      </c>
      <c r="AJ54" s="8" t="s">
        <v>5190</v>
      </c>
      <c r="AK54" s="1">
        <v>4</v>
      </c>
      <c r="AL54" s="1" t="s">
        <v>4461</v>
      </c>
      <c r="AM54" s="8" t="s">
        <v>3423</v>
      </c>
      <c r="AN54" s="1">
        <v>3</v>
      </c>
      <c r="AO54" s="1" t="s">
        <v>4462</v>
      </c>
      <c r="AP54" s="8" t="s">
        <v>3374</v>
      </c>
      <c r="AQ54" s="1">
        <v>4</v>
      </c>
      <c r="AR54" s="1" t="s">
        <v>4398</v>
      </c>
      <c r="AS54" s="1" t="s">
        <v>4463</v>
      </c>
      <c r="AT54" s="8" t="s">
        <v>3731</v>
      </c>
      <c r="AU54" s="1" t="s">
        <v>62</v>
      </c>
      <c r="AV54" s="1" t="s">
        <v>4464</v>
      </c>
      <c r="AW54" s="1" t="s">
        <v>4401</v>
      </c>
      <c r="AX54" s="23"/>
      <c r="AY54" s="24"/>
      <c r="AZ54" s="1" t="s">
        <v>4403</v>
      </c>
    </row>
    <row r="55" spans="1:52" ht="92.4" x14ac:dyDescent="0.25">
      <c r="A55" s="1">
        <v>44064.022612719906</v>
      </c>
      <c r="B55" s="1" t="s">
        <v>4377</v>
      </c>
      <c r="C55" s="1" t="s">
        <v>4378</v>
      </c>
      <c r="D55" s="1">
        <v>4</v>
      </c>
      <c r="E55" s="1" t="s">
        <v>5191</v>
      </c>
      <c r="F55" s="8" t="s">
        <v>3259</v>
      </c>
      <c r="G55" s="1" t="s">
        <v>4501</v>
      </c>
      <c r="H55" s="1" t="s">
        <v>5192</v>
      </c>
      <c r="I55" s="8" t="s">
        <v>4102</v>
      </c>
      <c r="J55" s="1" t="s">
        <v>4504</v>
      </c>
      <c r="K55" s="1" t="s">
        <v>5193</v>
      </c>
      <c r="L55" s="8" t="s">
        <v>5194</v>
      </c>
      <c r="M55" s="1" t="s">
        <v>4407</v>
      </c>
      <c r="N55" s="1" t="s">
        <v>5195</v>
      </c>
      <c r="O55" s="8" t="s">
        <v>3427</v>
      </c>
      <c r="P55" s="1" t="s">
        <v>4409</v>
      </c>
      <c r="Q55" s="1" t="s">
        <v>5196</v>
      </c>
      <c r="R55" s="8" t="s">
        <v>3265</v>
      </c>
      <c r="S55" s="1" t="s">
        <v>4411</v>
      </c>
      <c r="T55" s="1" t="s">
        <v>4412</v>
      </c>
      <c r="U55" s="1" t="s">
        <v>4386</v>
      </c>
      <c r="V55" s="1">
        <v>4</v>
      </c>
      <c r="W55" s="1" t="s">
        <v>4495</v>
      </c>
      <c r="X55" s="8"/>
      <c r="Y55" s="1" t="s">
        <v>4676</v>
      </c>
      <c r="Z55" s="1" t="s">
        <v>4434</v>
      </c>
      <c r="AA55" s="1" t="s">
        <v>4435</v>
      </c>
      <c r="AB55" s="1" t="s">
        <v>5197</v>
      </c>
      <c r="AC55" s="8" t="s">
        <v>3244</v>
      </c>
      <c r="AD55" s="1" t="s">
        <v>5198</v>
      </c>
      <c r="AE55" s="8" t="s">
        <v>3241</v>
      </c>
      <c r="AF55" s="1" t="s">
        <v>5199</v>
      </c>
      <c r="AG55" s="8" t="s">
        <v>3240</v>
      </c>
      <c r="AH55" s="1">
        <v>4</v>
      </c>
      <c r="AI55" s="1" t="s">
        <v>5200</v>
      </c>
      <c r="AJ55" s="8" t="s">
        <v>3556</v>
      </c>
      <c r="AK55" s="1">
        <v>4</v>
      </c>
      <c r="AL55" s="1" t="s">
        <v>5201</v>
      </c>
      <c r="AM55" s="8" t="s">
        <v>5202</v>
      </c>
      <c r="AN55" s="1">
        <v>2</v>
      </c>
      <c r="AO55" s="1" t="s">
        <v>5203</v>
      </c>
      <c r="AP55" s="8" t="s">
        <v>3833</v>
      </c>
      <c r="AQ55" s="1">
        <v>4</v>
      </c>
      <c r="AR55" s="1" t="s">
        <v>4398</v>
      </c>
      <c r="AS55" s="1" t="s">
        <v>5204</v>
      </c>
      <c r="AT55" s="8" t="s">
        <v>3757</v>
      </c>
      <c r="AU55" s="1" t="s">
        <v>62</v>
      </c>
      <c r="AV55" s="1" t="s">
        <v>4532</v>
      </c>
      <c r="AW55" s="1" t="s">
        <v>4852</v>
      </c>
      <c r="AX55" s="23"/>
      <c r="AY55" s="24"/>
      <c r="AZ55" s="1" t="s">
        <v>4403</v>
      </c>
    </row>
    <row r="56" spans="1:52" ht="132" x14ac:dyDescent="0.25">
      <c r="A56" s="1">
        <v>44064.59126429398</v>
      </c>
      <c r="B56" s="1" t="s">
        <v>4377</v>
      </c>
      <c r="C56" s="1" t="s">
        <v>4454</v>
      </c>
      <c r="D56" s="1">
        <v>4</v>
      </c>
      <c r="E56" s="1" t="s">
        <v>5205</v>
      </c>
      <c r="F56" s="8" t="s">
        <v>3704</v>
      </c>
      <c r="G56" s="1" t="s">
        <v>4501</v>
      </c>
      <c r="H56" s="1" t="s">
        <v>5206</v>
      </c>
      <c r="I56" s="8" t="s">
        <v>3242</v>
      </c>
      <c r="J56" s="1" t="s">
        <v>4504</v>
      </c>
      <c r="K56" s="1" t="s">
        <v>5207</v>
      </c>
      <c r="L56" s="8" t="s">
        <v>5208</v>
      </c>
      <c r="M56" s="1" t="s">
        <v>4407</v>
      </c>
      <c r="N56" s="1" t="s">
        <v>5209</v>
      </c>
      <c r="O56" s="8" t="s">
        <v>3287</v>
      </c>
      <c r="P56" s="1" t="s">
        <v>4384</v>
      </c>
      <c r="Q56" s="1" t="s">
        <v>5210</v>
      </c>
      <c r="R56" s="8" t="s">
        <v>5211</v>
      </c>
      <c r="S56" s="1" t="s">
        <v>4454</v>
      </c>
      <c r="T56" s="1" t="s">
        <v>4386</v>
      </c>
      <c r="U56" s="1" t="s">
        <v>4387</v>
      </c>
      <c r="V56" s="1">
        <v>4</v>
      </c>
      <c r="W56" s="1" t="s">
        <v>4572</v>
      </c>
      <c r="X56" s="8"/>
      <c r="Y56" s="1" t="s">
        <v>4496</v>
      </c>
      <c r="Z56" s="1" t="s">
        <v>4390</v>
      </c>
      <c r="AA56" s="1" t="s">
        <v>4435</v>
      </c>
      <c r="AB56" s="1" t="s">
        <v>5212</v>
      </c>
      <c r="AC56" s="8" t="s">
        <v>4143</v>
      </c>
      <c r="AD56" s="1" t="s">
        <v>5213</v>
      </c>
      <c r="AE56" s="8" t="s">
        <v>6054</v>
      </c>
      <c r="AF56" s="1" t="s">
        <v>5214</v>
      </c>
      <c r="AG56" s="8" t="s">
        <v>5215</v>
      </c>
      <c r="AH56" s="1">
        <v>2</v>
      </c>
      <c r="AI56" s="1" t="s">
        <v>5216</v>
      </c>
      <c r="AJ56" s="8" t="s">
        <v>3750</v>
      </c>
      <c r="AK56" s="1">
        <v>4</v>
      </c>
      <c r="AL56" s="1" t="s">
        <v>5217</v>
      </c>
      <c r="AM56" s="8" t="s">
        <v>5218</v>
      </c>
      <c r="AN56" s="1">
        <v>3</v>
      </c>
      <c r="AO56" s="1" t="s">
        <v>5219</v>
      </c>
      <c r="AP56" s="8" t="s">
        <v>5220</v>
      </c>
      <c r="AQ56" s="1">
        <v>3</v>
      </c>
      <c r="AR56" s="1" t="s">
        <v>4398</v>
      </c>
      <c r="AS56" s="1" t="s">
        <v>5221</v>
      </c>
      <c r="AT56" s="8" t="s">
        <v>5222</v>
      </c>
      <c r="AU56" s="1" t="s">
        <v>62</v>
      </c>
      <c r="AV56" s="23"/>
      <c r="AW56" s="1" t="s">
        <v>4401</v>
      </c>
      <c r="AX56" s="23"/>
      <c r="AY56" s="24"/>
      <c r="AZ56" s="1" t="s">
        <v>4403</v>
      </c>
    </row>
    <row r="57" spans="1:52" ht="184.8" x14ac:dyDescent="0.25">
      <c r="A57" s="1">
        <v>44064.726738900463</v>
      </c>
      <c r="B57" s="1" t="s">
        <v>4377</v>
      </c>
      <c r="C57" s="1" t="s">
        <v>4426</v>
      </c>
      <c r="D57" s="1">
        <v>3</v>
      </c>
      <c r="E57" s="1" t="s">
        <v>5223</v>
      </c>
      <c r="F57" s="8" t="s">
        <v>3472</v>
      </c>
      <c r="G57" s="1" t="s">
        <v>4501</v>
      </c>
      <c r="H57" s="13" t="s">
        <v>5224</v>
      </c>
      <c r="I57" s="8" t="s">
        <v>5225</v>
      </c>
      <c r="J57" s="1" t="s">
        <v>4584</v>
      </c>
      <c r="K57" s="13" t="s">
        <v>5226</v>
      </c>
      <c r="L57" s="8" t="s">
        <v>5227</v>
      </c>
      <c r="M57" s="1" t="s">
        <v>4407</v>
      </c>
      <c r="N57" s="1" t="s">
        <v>5228</v>
      </c>
      <c r="O57" s="8" t="s">
        <v>3244</v>
      </c>
      <c r="P57" s="1" t="s">
        <v>4409</v>
      </c>
      <c r="Q57" s="1" t="s">
        <v>5229</v>
      </c>
      <c r="R57" s="8" t="s">
        <v>3244</v>
      </c>
      <c r="S57" s="1" t="s">
        <v>4411</v>
      </c>
      <c r="T57" s="1" t="s">
        <v>4412</v>
      </c>
      <c r="U57" s="1" t="s">
        <v>4386</v>
      </c>
      <c r="V57" s="1">
        <v>4</v>
      </c>
      <c r="W57" s="1" t="s">
        <v>4814</v>
      </c>
      <c r="X57" s="8"/>
      <c r="Y57" s="1" t="s">
        <v>5230</v>
      </c>
      <c r="Z57" s="1" t="s">
        <v>4592</v>
      </c>
      <c r="AA57" s="1" t="s">
        <v>4435</v>
      </c>
      <c r="AB57" s="1" t="s">
        <v>5231</v>
      </c>
      <c r="AC57" s="8" t="s">
        <v>4068</v>
      </c>
      <c r="AD57" s="1" t="s">
        <v>5232</v>
      </c>
      <c r="AE57" s="8" t="s">
        <v>3425</v>
      </c>
      <c r="AF57" s="1" t="s">
        <v>5233</v>
      </c>
      <c r="AG57" s="8" t="s">
        <v>5234</v>
      </c>
      <c r="AH57" s="1">
        <v>2</v>
      </c>
      <c r="AI57" s="1" t="s">
        <v>5235</v>
      </c>
      <c r="AJ57" s="8" t="s">
        <v>5236</v>
      </c>
      <c r="AK57" s="1">
        <v>4</v>
      </c>
      <c r="AL57" s="1" t="s">
        <v>5237</v>
      </c>
      <c r="AM57" s="8" t="s">
        <v>5238</v>
      </c>
      <c r="AN57" s="1">
        <v>4</v>
      </c>
      <c r="AO57" s="1" t="s">
        <v>5239</v>
      </c>
      <c r="AP57" s="8" t="s">
        <v>5240</v>
      </c>
      <c r="AQ57" s="1">
        <v>3</v>
      </c>
      <c r="AR57" s="1" t="s">
        <v>4398</v>
      </c>
      <c r="AS57" s="1" t="s">
        <v>5241</v>
      </c>
      <c r="AT57" s="8" t="s">
        <v>5242</v>
      </c>
      <c r="AU57" s="1" t="s">
        <v>62</v>
      </c>
      <c r="AV57" s="1" t="s">
        <v>4532</v>
      </c>
      <c r="AW57" s="1" t="s">
        <v>4401</v>
      </c>
      <c r="AX57" s="1" t="s">
        <v>5243</v>
      </c>
      <c r="AY57" s="8"/>
      <c r="AZ57" s="1" t="s">
        <v>4403</v>
      </c>
    </row>
    <row r="58" spans="1:52" ht="145.19999999999999" x14ac:dyDescent="0.25">
      <c r="A58" s="1">
        <v>44064.761030752314</v>
      </c>
      <c r="B58" s="1" t="s">
        <v>4377</v>
      </c>
      <c r="C58" s="1" t="s">
        <v>4454</v>
      </c>
      <c r="D58" s="1">
        <v>4</v>
      </c>
      <c r="E58" s="1" t="s">
        <v>5244</v>
      </c>
      <c r="F58" s="8" t="s">
        <v>3246</v>
      </c>
      <c r="G58" s="1" t="s">
        <v>4380</v>
      </c>
      <c r="H58" s="1" t="s">
        <v>5245</v>
      </c>
      <c r="I58" s="8" t="s">
        <v>4158</v>
      </c>
      <c r="J58" s="23"/>
      <c r="K58" s="23"/>
      <c r="L58" s="24"/>
      <c r="M58" s="1" t="s">
        <v>4407</v>
      </c>
      <c r="N58" s="1" t="s">
        <v>5246</v>
      </c>
      <c r="O58" s="8" t="s">
        <v>4233</v>
      </c>
      <c r="P58" s="1" t="s">
        <v>4384</v>
      </c>
      <c r="Q58" s="28" t="s">
        <v>5247</v>
      </c>
      <c r="R58" s="8" t="s">
        <v>4056</v>
      </c>
      <c r="S58" s="1" t="s">
        <v>4454</v>
      </c>
      <c r="T58" s="1" t="s">
        <v>4386</v>
      </c>
      <c r="U58" s="1" t="s">
        <v>4387</v>
      </c>
      <c r="V58" s="1">
        <v>4</v>
      </c>
      <c r="W58" s="1" t="s">
        <v>4814</v>
      </c>
      <c r="X58" s="8"/>
      <c r="Y58" s="1" t="s">
        <v>5248</v>
      </c>
      <c r="Z58" s="1" t="s">
        <v>5249</v>
      </c>
      <c r="AA58" s="1" t="s">
        <v>4435</v>
      </c>
      <c r="AB58" s="1" t="s">
        <v>5250</v>
      </c>
      <c r="AC58" s="8" t="s">
        <v>4139</v>
      </c>
      <c r="AD58" s="1" t="s">
        <v>5251</v>
      </c>
      <c r="AE58" s="8" t="s">
        <v>6069</v>
      </c>
      <c r="AF58" s="1" t="s">
        <v>5252</v>
      </c>
      <c r="AG58" s="8" t="s">
        <v>5253</v>
      </c>
      <c r="AH58" s="1">
        <v>3</v>
      </c>
      <c r="AI58" s="1" t="s">
        <v>5254</v>
      </c>
      <c r="AJ58" s="8" t="s">
        <v>5255</v>
      </c>
      <c r="AK58" s="1">
        <v>4</v>
      </c>
      <c r="AL58" s="1" t="s">
        <v>5256</v>
      </c>
      <c r="AM58" s="8" t="s">
        <v>5257</v>
      </c>
      <c r="AN58" s="1">
        <v>3</v>
      </c>
      <c r="AO58" s="1" t="s">
        <v>5258</v>
      </c>
      <c r="AP58" s="8" t="s">
        <v>3390</v>
      </c>
      <c r="AQ58" s="1">
        <v>3</v>
      </c>
      <c r="AR58" s="1" t="s">
        <v>4398</v>
      </c>
      <c r="AS58" s="1" t="s">
        <v>5259</v>
      </c>
      <c r="AT58" s="8" t="s">
        <v>3447</v>
      </c>
      <c r="AU58" s="1" t="s">
        <v>62</v>
      </c>
      <c r="AV58" s="1" t="s">
        <v>5260</v>
      </c>
      <c r="AW58" s="1" t="s">
        <v>4401</v>
      </c>
      <c r="AX58" s="23"/>
      <c r="AY58" s="24"/>
      <c r="AZ58" s="1" t="s">
        <v>4403</v>
      </c>
    </row>
    <row r="59" spans="1:52" ht="290.39999999999998" x14ac:dyDescent="0.25">
      <c r="A59" s="1">
        <v>44065.753676354172</v>
      </c>
      <c r="B59" s="1" t="s">
        <v>4377</v>
      </c>
      <c r="C59" s="1" t="s">
        <v>4411</v>
      </c>
      <c r="D59" s="1">
        <v>2</v>
      </c>
      <c r="E59" s="13" t="s">
        <v>5261</v>
      </c>
      <c r="F59" s="8" t="s">
        <v>3864</v>
      </c>
      <c r="G59" s="1" t="s">
        <v>4380</v>
      </c>
      <c r="H59" s="13" t="s">
        <v>5262</v>
      </c>
      <c r="I59" s="8" t="s">
        <v>3953</v>
      </c>
      <c r="J59" s="23"/>
      <c r="K59" s="23"/>
      <c r="L59" s="24"/>
      <c r="M59" s="1" t="s">
        <v>4407</v>
      </c>
      <c r="N59" s="1" t="s">
        <v>5263</v>
      </c>
      <c r="O59" s="8" t="s">
        <v>3244</v>
      </c>
      <c r="P59" s="1" t="s">
        <v>4409</v>
      </c>
      <c r="Q59" s="1" t="s">
        <v>5264</v>
      </c>
      <c r="R59" s="8" t="s">
        <v>4210</v>
      </c>
      <c r="S59" s="1" t="s">
        <v>4454</v>
      </c>
      <c r="T59" s="1" t="s">
        <v>4412</v>
      </c>
      <c r="U59" s="1" t="s">
        <v>4386</v>
      </c>
      <c r="V59" s="1">
        <v>3</v>
      </c>
      <c r="W59" s="1" t="s">
        <v>5265</v>
      </c>
      <c r="X59" s="8" t="s">
        <v>3352</v>
      </c>
      <c r="Y59" s="1" t="s">
        <v>4473</v>
      </c>
      <c r="Z59" s="1" t="s">
        <v>4434</v>
      </c>
      <c r="AA59" s="1" t="s">
        <v>4435</v>
      </c>
      <c r="AB59" s="1" t="s">
        <v>5266</v>
      </c>
      <c r="AC59" s="8" t="s">
        <v>3265</v>
      </c>
      <c r="AD59" s="1" t="s">
        <v>5267</v>
      </c>
      <c r="AE59" s="8" t="s">
        <v>3265</v>
      </c>
      <c r="AF59" s="1" t="s">
        <v>5268</v>
      </c>
      <c r="AG59" s="8" t="s">
        <v>5269</v>
      </c>
      <c r="AH59" s="1">
        <v>2</v>
      </c>
      <c r="AI59" s="1" t="s">
        <v>5270</v>
      </c>
      <c r="AJ59" s="8" t="s">
        <v>3982</v>
      </c>
      <c r="AK59" s="1">
        <v>4</v>
      </c>
      <c r="AL59" s="1" t="s">
        <v>5271</v>
      </c>
      <c r="AM59" s="8" t="s">
        <v>5218</v>
      </c>
      <c r="AN59" s="1">
        <v>2</v>
      </c>
      <c r="AO59" s="1" t="s">
        <v>5272</v>
      </c>
      <c r="AP59" s="8" t="s">
        <v>3346</v>
      </c>
      <c r="AQ59" s="1">
        <v>3</v>
      </c>
      <c r="AR59" s="1" t="s">
        <v>4398</v>
      </c>
      <c r="AS59" s="1" t="s">
        <v>5273</v>
      </c>
      <c r="AT59" s="8" t="s">
        <v>3302</v>
      </c>
      <c r="AU59" s="1" t="s">
        <v>62</v>
      </c>
      <c r="AV59" s="1" t="s">
        <v>4532</v>
      </c>
      <c r="AW59" s="1" t="s">
        <v>4401</v>
      </c>
      <c r="AX59" s="1" t="s">
        <v>5274</v>
      </c>
      <c r="AY59" s="8"/>
      <c r="AZ59" s="1" t="s">
        <v>4403</v>
      </c>
    </row>
    <row r="60" spans="1:52" ht="145.19999999999999" x14ac:dyDescent="0.25">
      <c r="A60" s="1">
        <v>44066.542544571756</v>
      </c>
      <c r="B60" s="1" t="s">
        <v>4377</v>
      </c>
      <c r="C60" s="1" t="s">
        <v>4404</v>
      </c>
      <c r="D60" s="1">
        <v>3</v>
      </c>
      <c r="E60" s="1" t="s">
        <v>5275</v>
      </c>
      <c r="F60" s="8" t="s">
        <v>3930</v>
      </c>
      <c r="G60" s="1" t="s">
        <v>4380</v>
      </c>
      <c r="H60" s="13" t="s">
        <v>5276</v>
      </c>
      <c r="I60" s="8" t="s">
        <v>3869</v>
      </c>
      <c r="J60" s="23"/>
      <c r="K60" s="23"/>
      <c r="L60" s="24"/>
      <c r="M60" s="1" t="s">
        <v>4407</v>
      </c>
      <c r="N60" s="1" t="s">
        <v>5277</v>
      </c>
      <c r="O60" s="8" t="s">
        <v>3244</v>
      </c>
      <c r="P60" s="1" t="s">
        <v>4409</v>
      </c>
      <c r="Q60" s="1" t="s">
        <v>5278</v>
      </c>
      <c r="R60" s="8" t="s">
        <v>3259</v>
      </c>
      <c r="S60" s="1" t="s">
        <v>4411</v>
      </c>
      <c r="T60" s="1" t="s">
        <v>4412</v>
      </c>
      <c r="U60" s="1" t="s">
        <v>4386</v>
      </c>
      <c r="V60" s="1">
        <v>4</v>
      </c>
      <c r="W60" s="1" t="s">
        <v>4675</v>
      </c>
      <c r="X60" s="8"/>
      <c r="Y60" s="1" t="s">
        <v>4496</v>
      </c>
      <c r="Z60" s="1" t="s">
        <v>4592</v>
      </c>
      <c r="AA60" s="1" t="s">
        <v>4435</v>
      </c>
      <c r="AB60" s="1" t="s">
        <v>5279</v>
      </c>
      <c r="AC60" s="8" t="s">
        <v>3286</v>
      </c>
      <c r="AD60" s="1" t="s">
        <v>5280</v>
      </c>
      <c r="AE60" s="8" t="s">
        <v>5281</v>
      </c>
      <c r="AF60" s="1" t="s">
        <v>5282</v>
      </c>
      <c r="AG60" s="8" t="s">
        <v>3426</v>
      </c>
      <c r="AH60" s="1">
        <v>2</v>
      </c>
      <c r="AI60" s="1" t="s">
        <v>5283</v>
      </c>
      <c r="AJ60" s="8" t="s">
        <v>3701</v>
      </c>
      <c r="AK60" s="1">
        <v>3</v>
      </c>
      <c r="AL60" s="1" t="s">
        <v>5284</v>
      </c>
      <c r="AM60" s="8" t="s">
        <v>3346</v>
      </c>
      <c r="AN60" s="1">
        <v>4</v>
      </c>
      <c r="AO60" s="1" t="s">
        <v>5285</v>
      </c>
      <c r="AP60" s="8" t="s">
        <v>5286</v>
      </c>
      <c r="AQ60" s="1">
        <v>4</v>
      </c>
      <c r="AR60" s="1" t="s">
        <v>4486</v>
      </c>
      <c r="AS60" s="1" t="s">
        <v>5287</v>
      </c>
      <c r="AT60" s="8" t="s">
        <v>3463</v>
      </c>
      <c r="AU60" s="1" t="s">
        <v>62</v>
      </c>
      <c r="AV60" s="1" t="s">
        <v>4532</v>
      </c>
      <c r="AW60" s="1" t="s">
        <v>4401</v>
      </c>
      <c r="AX60" s="23"/>
      <c r="AY60" s="24"/>
      <c r="AZ60" s="1" t="s">
        <v>4403</v>
      </c>
    </row>
    <row r="61" spans="1:52" ht="250.8" x14ac:dyDescent="0.25">
      <c r="A61" s="1">
        <v>44067.390237870371</v>
      </c>
      <c r="B61" s="1" t="s">
        <v>4377</v>
      </c>
      <c r="C61" s="1" t="s">
        <v>4426</v>
      </c>
      <c r="D61" s="1">
        <v>3</v>
      </c>
      <c r="E61" s="1" t="s">
        <v>5288</v>
      </c>
      <c r="F61" s="8" t="s">
        <v>3472</v>
      </c>
      <c r="G61" s="1" t="s">
        <v>4501</v>
      </c>
      <c r="H61" s="1" t="s">
        <v>5289</v>
      </c>
      <c r="I61" s="8" t="s">
        <v>4281</v>
      </c>
      <c r="J61" s="1" t="s">
        <v>4504</v>
      </c>
      <c r="K61" s="1" t="s">
        <v>5290</v>
      </c>
      <c r="L61" s="8" t="s">
        <v>5291</v>
      </c>
      <c r="M61" s="1" t="s">
        <v>4407</v>
      </c>
      <c r="N61" s="1" t="s">
        <v>5292</v>
      </c>
      <c r="O61" s="8" t="s">
        <v>3244</v>
      </c>
      <c r="P61" s="1" t="s">
        <v>4409</v>
      </c>
      <c r="Q61" s="1" t="s">
        <v>5293</v>
      </c>
      <c r="R61" s="8" t="s">
        <v>3259</v>
      </c>
      <c r="S61" s="1" t="s">
        <v>4411</v>
      </c>
      <c r="T61" s="1" t="s">
        <v>4412</v>
      </c>
      <c r="U61" s="1" t="s">
        <v>4386</v>
      </c>
      <c r="V61" s="1">
        <v>4</v>
      </c>
      <c r="W61" s="1" t="s">
        <v>5294</v>
      </c>
      <c r="X61" s="8"/>
      <c r="Y61" s="1" t="s">
        <v>5295</v>
      </c>
      <c r="Z61" s="1" t="s">
        <v>5296</v>
      </c>
      <c r="AA61" s="1" t="s">
        <v>4435</v>
      </c>
      <c r="AB61" s="1" t="s">
        <v>5297</v>
      </c>
      <c r="AC61" s="8" t="s">
        <v>3329</v>
      </c>
      <c r="AD61" s="1" t="s">
        <v>5298</v>
      </c>
      <c r="AE61" s="8" t="s">
        <v>3425</v>
      </c>
      <c r="AF61" s="1" t="s">
        <v>5299</v>
      </c>
      <c r="AG61" s="8" t="s">
        <v>3676</v>
      </c>
      <c r="AH61" s="1">
        <v>2</v>
      </c>
      <c r="AI61" s="1" t="s">
        <v>5300</v>
      </c>
      <c r="AJ61" s="8" t="s">
        <v>5301</v>
      </c>
      <c r="AK61" s="1">
        <v>4</v>
      </c>
      <c r="AL61" s="1" t="s">
        <v>5302</v>
      </c>
      <c r="AM61" s="8" t="s">
        <v>5303</v>
      </c>
      <c r="AN61" s="1">
        <v>4</v>
      </c>
      <c r="AO61" s="1" t="s">
        <v>5304</v>
      </c>
      <c r="AP61" s="8" t="s">
        <v>3423</v>
      </c>
      <c r="AQ61" s="1">
        <v>4</v>
      </c>
      <c r="AR61" s="1" t="s">
        <v>4398</v>
      </c>
      <c r="AS61" s="1" t="s">
        <v>5305</v>
      </c>
      <c r="AT61" s="8" t="s">
        <v>5169</v>
      </c>
      <c r="AU61" s="1" t="s">
        <v>112</v>
      </c>
      <c r="AV61" s="1" t="s">
        <v>4532</v>
      </c>
      <c r="AW61" s="1" t="s">
        <v>4401</v>
      </c>
      <c r="AX61" s="23"/>
      <c r="AY61" s="24"/>
      <c r="AZ61" s="1" t="s">
        <v>4403</v>
      </c>
    </row>
    <row r="62" spans="1:52" ht="211.2" x14ac:dyDescent="0.25">
      <c r="A62" s="1">
        <v>44067.843369305556</v>
      </c>
      <c r="B62" s="1" t="s">
        <v>4377</v>
      </c>
      <c r="C62" s="1" t="s">
        <v>4378</v>
      </c>
      <c r="D62" s="1">
        <v>3</v>
      </c>
      <c r="E62" s="1" t="s">
        <v>5306</v>
      </c>
      <c r="F62" s="8" t="s">
        <v>5307</v>
      </c>
      <c r="G62" s="1" t="s">
        <v>4380</v>
      </c>
      <c r="H62" s="1" t="s">
        <v>5308</v>
      </c>
      <c r="I62" s="8" t="s">
        <v>5309</v>
      </c>
      <c r="J62" s="23"/>
      <c r="K62" s="23"/>
      <c r="L62" s="24"/>
      <c r="M62" s="1" t="s">
        <v>4407</v>
      </c>
      <c r="N62" s="1" t="s">
        <v>5310</v>
      </c>
      <c r="O62" s="8" t="s">
        <v>3244</v>
      </c>
      <c r="P62" s="1" t="s">
        <v>4384</v>
      </c>
      <c r="Q62" s="1" t="s">
        <v>5311</v>
      </c>
      <c r="R62" s="8" t="s">
        <v>3259</v>
      </c>
      <c r="S62" s="1" t="s">
        <v>4454</v>
      </c>
      <c r="T62" s="1" t="s">
        <v>4412</v>
      </c>
      <c r="U62" s="1" t="s">
        <v>4386</v>
      </c>
      <c r="V62" s="1">
        <v>2</v>
      </c>
      <c r="W62" s="1" t="s">
        <v>4690</v>
      </c>
      <c r="X62" s="8"/>
      <c r="Y62" s="1" t="s">
        <v>4676</v>
      </c>
      <c r="Z62" s="1" t="s">
        <v>4592</v>
      </c>
      <c r="AA62" s="1" t="s">
        <v>4435</v>
      </c>
      <c r="AB62" s="1" t="s">
        <v>5312</v>
      </c>
      <c r="AC62" s="8" t="s">
        <v>4331</v>
      </c>
      <c r="AD62" s="1" t="s">
        <v>5313</v>
      </c>
      <c r="AE62" s="8" t="s">
        <v>3425</v>
      </c>
      <c r="AF62" s="1" t="s">
        <v>5314</v>
      </c>
      <c r="AG62" s="8" t="s">
        <v>3676</v>
      </c>
      <c r="AH62" s="1">
        <v>1</v>
      </c>
      <c r="AI62" s="13" t="s">
        <v>5315</v>
      </c>
      <c r="AJ62" s="8" t="s">
        <v>5316</v>
      </c>
      <c r="AK62" s="1">
        <v>3</v>
      </c>
      <c r="AL62" s="13" t="s">
        <v>5317</v>
      </c>
      <c r="AM62" s="8" t="s">
        <v>4651</v>
      </c>
      <c r="AN62" s="1">
        <v>2</v>
      </c>
      <c r="AO62" s="1" t="s">
        <v>5318</v>
      </c>
      <c r="AP62" s="8" t="s">
        <v>5319</v>
      </c>
      <c r="AQ62" s="1">
        <v>4</v>
      </c>
      <c r="AR62" s="1" t="s">
        <v>4486</v>
      </c>
      <c r="AS62" s="13" t="s">
        <v>5320</v>
      </c>
      <c r="AT62" s="8" t="s">
        <v>5321</v>
      </c>
      <c r="AU62" s="1" t="s">
        <v>62</v>
      </c>
      <c r="AV62" s="1" t="s">
        <v>4532</v>
      </c>
      <c r="AW62" s="1" t="s">
        <v>4401</v>
      </c>
      <c r="AX62" s="1" t="s">
        <v>5322</v>
      </c>
      <c r="AY62" s="8" t="s">
        <v>5323</v>
      </c>
      <c r="AZ62" s="1" t="s">
        <v>4403</v>
      </c>
    </row>
    <row r="63" spans="1:52" ht="66" x14ac:dyDescent="0.25">
      <c r="A63" s="1">
        <v>44067.875622499996</v>
      </c>
      <c r="B63" s="1" t="s">
        <v>4377</v>
      </c>
      <c r="C63" s="1" t="s">
        <v>4454</v>
      </c>
      <c r="D63" s="1">
        <v>4</v>
      </c>
      <c r="E63" s="1" t="s">
        <v>5324</v>
      </c>
      <c r="F63" s="8" t="s">
        <v>3259</v>
      </c>
      <c r="G63" s="1" t="s">
        <v>4380</v>
      </c>
      <c r="H63" s="1" t="s">
        <v>5325</v>
      </c>
      <c r="I63" s="8" t="s">
        <v>5326</v>
      </c>
      <c r="J63" s="23"/>
      <c r="K63" s="23"/>
      <c r="L63" s="24"/>
      <c r="M63" s="1" t="s">
        <v>4407</v>
      </c>
      <c r="N63" s="1" t="s">
        <v>5327</v>
      </c>
      <c r="O63" s="8" t="s">
        <v>3739</v>
      </c>
      <c r="P63" s="1" t="s">
        <v>4384</v>
      </c>
      <c r="Q63" s="1" t="s">
        <v>5328</v>
      </c>
      <c r="R63" s="8" t="s">
        <v>3259</v>
      </c>
      <c r="S63" s="1" t="s">
        <v>4454</v>
      </c>
      <c r="T63" s="1" t="s">
        <v>4386</v>
      </c>
      <c r="U63" s="1" t="s">
        <v>4387</v>
      </c>
      <c r="V63" s="1">
        <v>4</v>
      </c>
      <c r="W63" s="1" t="s">
        <v>5329</v>
      </c>
      <c r="X63" s="8"/>
      <c r="Y63" s="1" t="s">
        <v>4496</v>
      </c>
      <c r="Z63" s="1" t="s">
        <v>5330</v>
      </c>
      <c r="AA63" s="1" t="s">
        <v>4435</v>
      </c>
      <c r="AB63" s="1" t="s">
        <v>5331</v>
      </c>
      <c r="AC63" s="8" t="s">
        <v>3425</v>
      </c>
      <c r="AD63" s="1" t="s">
        <v>5332</v>
      </c>
      <c r="AE63" s="8" t="s">
        <v>3265</v>
      </c>
      <c r="AF63" s="1" t="s">
        <v>5333</v>
      </c>
      <c r="AG63" s="8" t="s">
        <v>3292</v>
      </c>
      <c r="AH63" s="1">
        <v>4</v>
      </c>
      <c r="AI63" s="1" t="s">
        <v>5334</v>
      </c>
      <c r="AJ63" s="8" t="s">
        <v>3292</v>
      </c>
      <c r="AK63" s="1">
        <v>4</v>
      </c>
      <c r="AL63" s="1" t="s">
        <v>5335</v>
      </c>
      <c r="AM63" s="8" t="s">
        <v>3427</v>
      </c>
      <c r="AN63" s="1">
        <v>4</v>
      </c>
      <c r="AO63" s="1" t="s">
        <v>4971</v>
      </c>
      <c r="AP63" s="8" t="s">
        <v>3346</v>
      </c>
      <c r="AQ63" s="1">
        <v>4</v>
      </c>
      <c r="AR63" s="1" t="s">
        <v>4486</v>
      </c>
      <c r="AS63" s="1" t="s">
        <v>5336</v>
      </c>
      <c r="AT63" s="8" t="s">
        <v>5337</v>
      </c>
      <c r="AU63" s="1" t="s">
        <v>62</v>
      </c>
      <c r="AV63" s="23"/>
      <c r="AW63" s="1" t="s">
        <v>4401</v>
      </c>
      <c r="AX63" s="23"/>
      <c r="AY63" s="24"/>
      <c r="AZ63" s="1" t="s">
        <v>4403</v>
      </c>
    </row>
    <row r="64" spans="1:52" ht="211.2" x14ac:dyDescent="0.25">
      <c r="A64" s="1">
        <v>44068.427355717591</v>
      </c>
      <c r="B64" s="1" t="s">
        <v>4377</v>
      </c>
      <c r="C64" s="1" t="s">
        <v>4426</v>
      </c>
      <c r="D64" s="1">
        <v>3</v>
      </c>
      <c r="E64" s="1" t="s">
        <v>5338</v>
      </c>
      <c r="F64" s="8" t="s">
        <v>5339</v>
      </c>
      <c r="G64" s="1" t="s">
        <v>4501</v>
      </c>
      <c r="H64" s="1" t="s">
        <v>5340</v>
      </c>
      <c r="I64" s="8" t="s">
        <v>3716</v>
      </c>
      <c r="J64" s="1" t="s">
        <v>4504</v>
      </c>
      <c r="K64" s="1" t="s">
        <v>5341</v>
      </c>
      <c r="L64" s="8" t="s">
        <v>3931</v>
      </c>
      <c r="M64" s="1" t="s">
        <v>4407</v>
      </c>
      <c r="N64" s="1" t="s">
        <v>5342</v>
      </c>
      <c r="O64" s="8" t="s">
        <v>3373</v>
      </c>
      <c r="P64" s="1" t="s">
        <v>4409</v>
      </c>
      <c r="Q64" s="1" t="s">
        <v>5343</v>
      </c>
      <c r="R64" s="8" t="s">
        <v>3329</v>
      </c>
      <c r="S64" s="1" t="s">
        <v>4411</v>
      </c>
      <c r="T64" s="1" t="s">
        <v>4412</v>
      </c>
      <c r="U64" s="1" t="s">
        <v>4386</v>
      </c>
      <c r="V64" s="1">
        <v>4</v>
      </c>
      <c r="W64" s="1" t="s">
        <v>4690</v>
      </c>
      <c r="X64" s="8"/>
      <c r="Y64" s="1" t="s">
        <v>4389</v>
      </c>
      <c r="Z64" s="1" t="s">
        <v>4434</v>
      </c>
      <c r="AA64" s="1" t="s">
        <v>4435</v>
      </c>
      <c r="AB64" s="1" t="s">
        <v>5344</v>
      </c>
      <c r="AC64" s="8" t="s">
        <v>3265</v>
      </c>
      <c r="AD64" s="1" t="s">
        <v>5345</v>
      </c>
      <c r="AE64" s="8" t="s">
        <v>3425</v>
      </c>
      <c r="AF64" s="1" t="s">
        <v>5346</v>
      </c>
      <c r="AG64" s="8" t="s">
        <v>5347</v>
      </c>
      <c r="AH64" s="1">
        <v>2</v>
      </c>
      <c r="AI64" s="1" t="s">
        <v>5348</v>
      </c>
      <c r="AJ64" s="8" t="s">
        <v>3302</v>
      </c>
      <c r="AK64" s="1">
        <v>4</v>
      </c>
      <c r="AL64" s="1" t="s">
        <v>5349</v>
      </c>
      <c r="AM64" s="8" t="s">
        <v>3940</v>
      </c>
      <c r="AN64" s="1">
        <v>4</v>
      </c>
      <c r="AO64" s="1" t="s">
        <v>5350</v>
      </c>
      <c r="AP64" s="8" t="s">
        <v>5351</v>
      </c>
      <c r="AQ64" s="1">
        <v>4</v>
      </c>
      <c r="AR64" s="1" t="s">
        <v>4548</v>
      </c>
      <c r="AS64" s="1" t="s">
        <v>5352</v>
      </c>
      <c r="AT64" s="8" t="s">
        <v>3408</v>
      </c>
      <c r="AU64" s="1" t="s">
        <v>62</v>
      </c>
      <c r="AV64" s="1" t="s">
        <v>4424</v>
      </c>
      <c r="AW64" s="1" t="s">
        <v>4401</v>
      </c>
      <c r="AX64" s="13" t="s">
        <v>5353</v>
      </c>
      <c r="AY64" s="8"/>
      <c r="AZ64" s="1" t="s">
        <v>4403</v>
      </c>
    </row>
    <row r="65" spans="1:52" ht="396" x14ac:dyDescent="0.25">
      <c r="A65" s="1">
        <v>44068.451648969909</v>
      </c>
      <c r="B65" s="1" t="s">
        <v>4377</v>
      </c>
      <c r="C65" s="1" t="s">
        <v>4378</v>
      </c>
      <c r="D65" s="1">
        <v>2</v>
      </c>
      <c r="E65" s="1" t="s">
        <v>5354</v>
      </c>
      <c r="F65" s="8" t="s">
        <v>5355</v>
      </c>
      <c r="G65" s="1" t="s">
        <v>4380</v>
      </c>
      <c r="H65" s="1" t="s">
        <v>5356</v>
      </c>
      <c r="I65" s="8" t="s">
        <v>5357</v>
      </c>
      <c r="J65" s="23"/>
      <c r="K65" s="23"/>
      <c r="L65" s="24"/>
      <c r="M65" s="1" t="s">
        <v>4407</v>
      </c>
      <c r="N65" s="1" t="s">
        <v>5358</v>
      </c>
      <c r="O65" s="8" t="s">
        <v>3244</v>
      </c>
      <c r="P65" s="1" t="s">
        <v>4409</v>
      </c>
      <c r="Q65" s="1" t="s">
        <v>5359</v>
      </c>
      <c r="R65" s="8" t="s">
        <v>5360</v>
      </c>
      <c r="S65" s="1" t="s">
        <v>4411</v>
      </c>
      <c r="T65" s="1" t="s">
        <v>4412</v>
      </c>
      <c r="U65" s="1" t="s">
        <v>4386</v>
      </c>
      <c r="V65" s="1">
        <v>4</v>
      </c>
      <c r="W65" s="1" t="s">
        <v>5361</v>
      </c>
      <c r="X65" s="8" t="s">
        <v>3463</v>
      </c>
      <c r="Y65" s="1" t="s">
        <v>5362</v>
      </c>
      <c r="Z65" s="1" t="s">
        <v>5363</v>
      </c>
      <c r="AA65" s="1" t="s">
        <v>4391</v>
      </c>
      <c r="AB65" s="1" t="s">
        <v>5364</v>
      </c>
      <c r="AC65" s="8" t="s">
        <v>3627</v>
      </c>
      <c r="AD65" s="1" t="s">
        <v>5365</v>
      </c>
      <c r="AE65" s="8" t="s">
        <v>6070</v>
      </c>
      <c r="AF65" s="1" t="s">
        <v>5366</v>
      </c>
      <c r="AG65" s="8" t="s">
        <v>5367</v>
      </c>
      <c r="AH65" s="1">
        <v>1</v>
      </c>
      <c r="AI65" s="1" t="s">
        <v>5368</v>
      </c>
      <c r="AJ65" s="8" t="s">
        <v>5369</v>
      </c>
      <c r="AK65" s="1">
        <v>4</v>
      </c>
      <c r="AL65" s="1" t="s">
        <v>5370</v>
      </c>
      <c r="AM65" s="8" t="s">
        <v>5371</v>
      </c>
      <c r="AN65" s="1">
        <v>4</v>
      </c>
      <c r="AO65" s="1" t="s">
        <v>5372</v>
      </c>
      <c r="AP65" s="8" t="s">
        <v>3346</v>
      </c>
      <c r="AQ65" s="1">
        <v>4</v>
      </c>
      <c r="AR65" s="1" t="s">
        <v>4398</v>
      </c>
      <c r="AS65" s="1" t="s">
        <v>5373</v>
      </c>
      <c r="AT65" s="8" t="s">
        <v>3429</v>
      </c>
      <c r="AU65" s="1" t="s">
        <v>62</v>
      </c>
      <c r="AV65" s="1" t="s">
        <v>4532</v>
      </c>
      <c r="AW65" s="1" t="s">
        <v>4401</v>
      </c>
      <c r="AX65" s="13" t="s">
        <v>5374</v>
      </c>
      <c r="AY65" s="8" t="s">
        <v>5375</v>
      </c>
      <c r="AZ65" s="1" t="s">
        <v>4403</v>
      </c>
    </row>
    <row r="66" spans="1:52" ht="184.8" x14ac:dyDescent="0.25">
      <c r="A66" s="1">
        <v>44068.677426122682</v>
      </c>
      <c r="B66" s="1" t="s">
        <v>4377</v>
      </c>
      <c r="C66" s="1" t="s">
        <v>4378</v>
      </c>
      <c r="D66" s="1">
        <v>3</v>
      </c>
      <c r="E66" s="1" t="s">
        <v>5376</v>
      </c>
      <c r="F66" s="8" t="s">
        <v>3472</v>
      </c>
      <c r="G66" s="1" t="s">
        <v>4501</v>
      </c>
      <c r="H66" s="1" t="s">
        <v>5377</v>
      </c>
      <c r="I66" s="8" t="s">
        <v>5378</v>
      </c>
      <c r="J66" s="1" t="s">
        <v>4584</v>
      </c>
      <c r="K66" s="1" t="s">
        <v>5379</v>
      </c>
      <c r="L66" s="8" t="s">
        <v>3904</v>
      </c>
      <c r="M66" s="1" t="s">
        <v>4407</v>
      </c>
      <c r="N66" s="1" t="s">
        <v>5380</v>
      </c>
      <c r="O66" s="8" t="s">
        <v>3244</v>
      </c>
      <c r="P66" s="1" t="s">
        <v>4409</v>
      </c>
      <c r="Q66" s="1" t="s">
        <v>5381</v>
      </c>
      <c r="R66" s="8" t="s">
        <v>4305</v>
      </c>
      <c r="S66" s="1" t="s">
        <v>4378</v>
      </c>
      <c r="T66" s="1" t="s">
        <v>4386</v>
      </c>
      <c r="U66" s="1" t="s">
        <v>4387</v>
      </c>
      <c r="V66" s="1">
        <v>4</v>
      </c>
      <c r="W66" s="1" t="s">
        <v>5382</v>
      </c>
      <c r="X66" s="8"/>
      <c r="Y66" s="1" t="s">
        <v>4473</v>
      </c>
      <c r="Z66" s="1" t="s">
        <v>4708</v>
      </c>
      <c r="AA66" s="1" t="s">
        <v>4391</v>
      </c>
      <c r="AB66" s="1" t="s">
        <v>5381</v>
      </c>
      <c r="AC66" s="8" t="s">
        <v>5383</v>
      </c>
      <c r="AD66" s="1" t="s">
        <v>5384</v>
      </c>
      <c r="AE66" s="8" t="s">
        <v>3265</v>
      </c>
      <c r="AF66" s="1" t="s">
        <v>5385</v>
      </c>
      <c r="AG66" s="8" t="s">
        <v>5386</v>
      </c>
      <c r="AH66" s="1">
        <v>3</v>
      </c>
      <c r="AI66" s="1" t="s">
        <v>5387</v>
      </c>
      <c r="AJ66" s="8" t="s">
        <v>5388</v>
      </c>
      <c r="AK66" s="1">
        <v>4</v>
      </c>
      <c r="AL66" s="1" t="s">
        <v>5381</v>
      </c>
      <c r="AM66" s="8" t="s">
        <v>3241</v>
      </c>
      <c r="AN66" s="1">
        <v>3</v>
      </c>
      <c r="AO66" s="1" t="s">
        <v>5381</v>
      </c>
      <c r="AP66" s="8" t="s">
        <v>3241</v>
      </c>
      <c r="AQ66" s="1">
        <v>3</v>
      </c>
      <c r="AR66" s="1" t="s">
        <v>4398</v>
      </c>
      <c r="AS66" s="1" t="s">
        <v>5389</v>
      </c>
      <c r="AT66" s="8" t="s">
        <v>5383</v>
      </c>
      <c r="AU66" s="1" t="s">
        <v>62</v>
      </c>
      <c r="AV66" s="1" t="s">
        <v>4424</v>
      </c>
      <c r="AW66" s="1" t="s">
        <v>4401</v>
      </c>
      <c r="AX66" s="1" t="s">
        <v>5390</v>
      </c>
      <c r="AY66" s="8"/>
      <c r="AZ66" s="1" t="s">
        <v>4403</v>
      </c>
    </row>
    <row r="67" spans="1:52" ht="171.6" x14ac:dyDescent="0.25">
      <c r="A67" s="1">
        <v>44068.8187884375</v>
      </c>
      <c r="B67" s="1" t="s">
        <v>4377</v>
      </c>
      <c r="C67" s="1" t="s">
        <v>4378</v>
      </c>
      <c r="D67" s="1">
        <v>3</v>
      </c>
      <c r="E67" s="1" t="s">
        <v>5391</v>
      </c>
      <c r="F67" s="8" t="s">
        <v>3265</v>
      </c>
      <c r="G67" s="1" t="s">
        <v>4380</v>
      </c>
      <c r="H67" s="1" t="s">
        <v>5392</v>
      </c>
      <c r="I67" s="8" t="s">
        <v>3302</v>
      </c>
      <c r="J67" s="23"/>
      <c r="K67" s="23"/>
      <c r="L67" s="24"/>
      <c r="M67" s="1" t="s">
        <v>4407</v>
      </c>
      <c r="N67" s="1" t="s">
        <v>5393</v>
      </c>
      <c r="O67" s="8" t="s">
        <v>3244</v>
      </c>
      <c r="P67" s="1" t="s">
        <v>4409</v>
      </c>
      <c r="Q67" s="1" t="s">
        <v>5394</v>
      </c>
      <c r="R67" s="8" t="s">
        <v>3277</v>
      </c>
      <c r="S67" s="1" t="s">
        <v>4411</v>
      </c>
      <c r="T67" s="1" t="s">
        <v>4412</v>
      </c>
      <c r="U67" s="1" t="s">
        <v>4386</v>
      </c>
      <c r="V67" s="1">
        <v>4</v>
      </c>
      <c r="W67" s="1" t="s">
        <v>4388</v>
      </c>
      <c r="X67" s="8"/>
      <c r="Y67" s="1" t="s">
        <v>4496</v>
      </c>
      <c r="Z67" s="1" t="s">
        <v>4592</v>
      </c>
      <c r="AA67" s="1" t="s">
        <v>4435</v>
      </c>
      <c r="AB67" s="1" t="s">
        <v>5395</v>
      </c>
      <c r="AC67" s="8" t="s">
        <v>3244</v>
      </c>
      <c r="AD67" s="1" t="s">
        <v>5396</v>
      </c>
      <c r="AE67" s="8" t="s">
        <v>3425</v>
      </c>
      <c r="AF67" s="1" t="s">
        <v>5397</v>
      </c>
      <c r="AG67" s="8" t="s">
        <v>5398</v>
      </c>
      <c r="AH67" s="1">
        <v>3</v>
      </c>
      <c r="AI67" s="1" t="s">
        <v>5399</v>
      </c>
      <c r="AJ67" s="8" t="s">
        <v>5400</v>
      </c>
      <c r="AK67" s="1">
        <v>5</v>
      </c>
      <c r="AL67" s="1" t="s">
        <v>5401</v>
      </c>
      <c r="AM67" s="8" t="s">
        <v>3787</v>
      </c>
      <c r="AN67" s="1">
        <v>4</v>
      </c>
      <c r="AO67" s="1" t="s">
        <v>5402</v>
      </c>
      <c r="AP67" s="8" t="s">
        <v>3777</v>
      </c>
      <c r="AQ67" s="1">
        <v>5</v>
      </c>
      <c r="AR67" s="1" t="s">
        <v>4398</v>
      </c>
      <c r="AS67" s="1" t="s">
        <v>5403</v>
      </c>
      <c r="AT67" s="8" t="s">
        <v>3429</v>
      </c>
      <c r="AU67" s="1" t="s">
        <v>62</v>
      </c>
      <c r="AV67" s="1" t="s">
        <v>4745</v>
      </c>
      <c r="AW67" s="1" t="s">
        <v>4401</v>
      </c>
      <c r="AX67" s="23"/>
      <c r="AY67" s="24"/>
      <c r="AZ67" s="1" t="s">
        <v>4403</v>
      </c>
    </row>
    <row r="68" spans="1:52" ht="158.4" x14ac:dyDescent="0.25">
      <c r="A68" s="1">
        <v>44069.522758090279</v>
      </c>
      <c r="B68" s="1" t="s">
        <v>4377</v>
      </c>
      <c r="C68" s="1" t="s">
        <v>4404</v>
      </c>
      <c r="D68" s="1">
        <v>4</v>
      </c>
      <c r="E68" s="1" t="s">
        <v>5404</v>
      </c>
      <c r="F68" s="8" t="s">
        <v>5405</v>
      </c>
      <c r="G68" s="1" t="s">
        <v>4380</v>
      </c>
      <c r="H68" s="13" t="s">
        <v>5406</v>
      </c>
      <c r="I68" s="8" t="s">
        <v>5407</v>
      </c>
      <c r="J68" s="23"/>
      <c r="K68" s="23"/>
      <c r="L68" s="24"/>
      <c r="M68" s="1" t="s">
        <v>4407</v>
      </c>
      <c r="N68" s="1" t="s">
        <v>5408</v>
      </c>
      <c r="O68" s="8" t="s">
        <v>3244</v>
      </c>
      <c r="P68" s="1" t="s">
        <v>4409</v>
      </c>
      <c r="Q68" s="1" t="s">
        <v>5409</v>
      </c>
      <c r="R68" s="8" t="s">
        <v>5410</v>
      </c>
      <c r="S68" s="1" t="s">
        <v>4411</v>
      </c>
      <c r="T68" s="1" t="s">
        <v>4412</v>
      </c>
      <c r="U68" s="1" t="s">
        <v>4386</v>
      </c>
      <c r="V68" s="1">
        <v>4</v>
      </c>
      <c r="W68" s="1" t="s">
        <v>5411</v>
      </c>
      <c r="X68" s="8"/>
      <c r="Y68" s="1" t="s">
        <v>4676</v>
      </c>
      <c r="Z68" s="1" t="s">
        <v>4708</v>
      </c>
      <c r="AA68" s="1" t="s">
        <v>4391</v>
      </c>
      <c r="AB68" s="1" t="s">
        <v>5412</v>
      </c>
      <c r="AC68" s="8" t="s">
        <v>3244</v>
      </c>
      <c r="AD68" s="1" t="s">
        <v>5413</v>
      </c>
      <c r="AE68" s="8" t="s">
        <v>6055</v>
      </c>
      <c r="AF68" s="1" t="s">
        <v>5414</v>
      </c>
      <c r="AG68" s="8" t="s">
        <v>5415</v>
      </c>
      <c r="AH68" s="1">
        <v>2</v>
      </c>
      <c r="AI68" s="1" t="s">
        <v>5416</v>
      </c>
      <c r="AJ68" s="8" t="s">
        <v>3399</v>
      </c>
      <c r="AK68" s="1">
        <v>4</v>
      </c>
      <c r="AL68" s="1" t="s">
        <v>5417</v>
      </c>
      <c r="AM68" s="8" t="s">
        <v>5418</v>
      </c>
      <c r="AN68" s="1">
        <v>2</v>
      </c>
      <c r="AO68" s="1" t="s">
        <v>5419</v>
      </c>
      <c r="AP68" s="8" t="s">
        <v>5420</v>
      </c>
      <c r="AQ68" s="1">
        <v>4</v>
      </c>
      <c r="AR68" s="1" t="s">
        <v>4398</v>
      </c>
      <c r="AS68" s="1" t="s">
        <v>5421</v>
      </c>
      <c r="AT68" s="8" t="s">
        <v>5422</v>
      </c>
      <c r="AU68" s="1" t="s">
        <v>112</v>
      </c>
      <c r="AV68" s="1" t="s">
        <v>4532</v>
      </c>
      <c r="AW68" s="1" t="s">
        <v>4401</v>
      </c>
      <c r="AX68" s="23"/>
      <c r="AY68" s="24"/>
      <c r="AZ68" s="1" t="s">
        <v>4403</v>
      </c>
    </row>
    <row r="69" spans="1:52" ht="66" x14ac:dyDescent="0.25">
      <c r="A69" s="1">
        <v>44070.960589548617</v>
      </c>
      <c r="B69" s="1" t="s">
        <v>4377</v>
      </c>
      <c r="C69" s="1" t="s">
        <v>4378</v>
      </c>
      <c r="D69" s="1">
        <v>1</v>
      </c>
      <c r="E69" s="1" t="s">
        <v>5423</v>
      </c>
      <c r="F69" s="8" t="s">
        <v>3425</v>
      </c>
      <c r="G69" s="1" t="s">
        <v>4380</v>
      </c>
      <c r="H69" s="1" t="s">
        <v>5424</v>
      </c>
      <c r="I69" s="8" t="s">
        <v>3333</v>
      </c>
      <c r="J69" s="23"/>
      <c r="K69" s="23"/>
      <c r="L69" s="24"/>
      <c r="M69" s="1" t="s">
        <v>4407</v>
      </c>
      <c r="N69" s="1" t="s">
        <v>5425</v>
      </c>
      <c r="O69" s="8" t="s">
        <v>3244</v>
      </c>
      <c r="P69" s="1" t="s">
        <v>4409</v>
      </c>
      <c r="Q69" s="1" t="s">
        <v>5426</v>
      </c>
      <c r="R69" s="8" t="s">
        <v>3259</v>
      </c>
      <c r="S69" s="1" t="s">
        <v>4411</v>
      </c>
      <c r="T69" s="1" t="s">
        <v>4412</v>
      </c>
      <c r="U69" s="1" t="s">
        <v>4386</v>
      </c>
      <c r="V69" s="1">
        <v>1</v>
      </c>
      <c r="W69" s="1" t="s">
        <v>4495</v>
      </c>
      <c r="X69" s="8"/>
      <c r="Y69" s="1" t="s">
        <v>4676</v>
      </c>
      <c r="Z69" s="1" t="s">
        <v>4434</v>
      </c>
      <c r="AA69" s="1" t="s">
        <v>4391</v>
      </c>
      <c r="AB69" s="1" t="s">
        <v>5427</v>
      </c>
      <c r="AC69" s="8" t="s">
        <v>4143</v>
      </c>
      <c r="AD69" s="1" t="s">
        <v>5428</v>
      </c>
      <c r="AE69" s="8" t="s">
        <v>3265</v>
      </c>
      <c r="AF69" s="1" t="s">
        <v>5429</v>
      </c>
      <c r="AG69" s="8" t="s">
        <v>5430</v>
      </c>
      <c r="AH69" s="1">
        <v>2</v>
      </c>
      <c r="AI69" s="1" t="s">
        <v>5431</v>
      </c>
      <c r="AJ69" s="8" t="s">
        <v>3346</v>
      </c>
      <c r="AK69" s="1">
        <v>4</v>
      </c>
      <c r="AL69" s="1" t="s">
        <v>5432</v>
      </c>
      <c r="AM69" s="8" t="s">
        <v>3447</v>
      </c>
      <c r="AN69" s="1">
        <v>3</v>
      </c>
      <c r="AO69" s="1" t="s">
        <v>5433</v>
      </c>
      <c r="AP69" s="8" t="s">
        <v>3346</v>
      </c>
      <c r="AQ69" s="1">
        <v>4</v>
      </c>
      <c r="AR69" s="1" t="s">
        <v>4398</v>
      </c>
      <c r="AS69" s="1" t="s">
        <v>5434</v>
      </c>
      <c r="AT69" s="8" t="s">
        <v>5188</v>
      </c>
      <c r="AU69" s="1" t="s">
        <v>62</v>
      </c>
      <c r="AV69" s="1" t="s">
        <v>4532</v>
      </c>
      <c r="AW69" s="1" t="s">
        <v>4401</v>
      </c>
      <c r="AX69" s="23"/>
      <c r="AY69" s="24"/>
      <c r="AZ69" s="1" t="s">
        <v>4403</v>
      </c>
    </row>
    <row r="70" spans="1:52" ht="237.6" x14ac:dyDescent="0.25">
      <c r="A70" s="1">
        <v>44072.494978356481</v>
      </c>
      <c r="B70" s="1" t="s">
        <v>4377</v>
      </c>
      <c r="C70" s="1" t="s">
        <v>4426</v>
      </c>
      <c r="D70" s="1">
        <v>3</v>
      </c>
      <c r="E70" s="1" t="s">
        <v>5435</v>
      </c>
      <c r="F70" s="8" t="s">
        <v>3596</v>
      </c>
      <c r="G70" s="1" t="s">
        <v>4380</v>
      </c>
      <c r="H70" s="1" t="s">
        <v>5436</v>
      </c>
      <c r="I70" s="8" t="s">
        <v>3333</v>
      </c>
      <c r="J70" s="23"/>
      <c r="K70" s="23"/>
      <c r="L70" s="24"/>
      <c r="M70" s="1" t="s">
        <v>4381</v>
      </c>
      <c r="N70" s="1" t="s">
        <v>5437</v>
      </c>
      <c r="O70" s="8" t="s">
        <v>5438</v>
      </c>
      <c r="P70" s="1" t="s">
        <v>4409</v>
      </c>
      <c r="Q70" s="1" t="s">
        <v>5439</v>
      </c>
      <c r="R70" s="8" t="s">
        <v>4330</v>
      </c>
      <c r="S70" s="1" t="s">
        <v>4404</v>
      </c>
      <c r="T70" s="1" t="s">
        <v>4412</v>
      </c>
      <c r="U70" s="1" t="s">
        <v>4412</v>
      </c>
      <c r="V70" s="1">
        <v>3</v>
      </c>
      <c r="W70" s="1" t="s">
        <v>5440</v>
      </c>
      <c r="X70" s="8"/>
      <c r="Y70" s="1" t="s">
        <v>4414</v>
      </c>
      <c r="Z70" s="1" t="s">
        <v>4434</v>
      </c>
      <c r="AA70" s="1" t="s">
        <v>4435</v>
      </c>
      <c r="AB70" s="1" t="s">
        <v>5441</v>
      </c>
      <c r="AC70" s="8" t="s">
        <v>4116</v>
      </c>
      <c r="AD70" s="1" t="s">
        <v>5442</v>
      </c>
      <c r="AE70" s="8" t="s">
        <v>3425</v>
      </c>
      <c r="AF70" s="1" t="s">
        <v>5443</v>
      </c>
      <c r="AG70" s="8" t="s">
        <v>5444</v>
      </c>
      <c r="AH70" s="1">
        <v>3</v>
      </c>
      <c r="AI70" s="1" t="s">
        <v>5445</v>
      </c>
      <c r="AJ70" s="8" t="s">
        <v>5446</v>
      </c>
      <c r="AK70" s="1">
        <v>4</v>
      </c>
      <c r="AL70" s="1" t="s">
        <v>5447</v>
      </c>
      <c r="AM70" s="8" t="s">
        <v>3537</v>
      </c>
      <c r="AN70" s="1">
        <v>4</v>
      </c>
      <c r="AO70" s="1" t="s">
        <v>5448</v>
      </c>
      <c r="AP70" s="8" t="s">
        <v>5449</v>
      </c>
      <c r="AQ70" s="1">
        <v>4</v>
      </c>
      <c r="AR70" s="1" t="s">
        <v>4398</v>
      </c>
      <c r="AS70" s="1" t="s">
        <v>5450</v>
      </c>
      <c r="AT70" s="8" t="s">
        <v>5451</v>
      </c>
      <c r="AU70" s="1" t="s">
        <v>684</v>
      </c>
      <c r="AV70" s="1" t="s">
        <v>4400</v>
      </c>
      <c r="AW70" s="1" t="s">
        <v>4401</v>
      </c>
      <c r="AX70" s="23"/>
      <c r="AY70" s="24"/>
      <c r="AZ70" s="1" t="s">
        <v>4403</v>
      </c>
    </row>
    <row r="71" spans="1:52" ht="211.2" x14ac:dyDescent="0.25">
      <c r="A71" s="1">
        <v>44074.745719976854</v>
      </c>
      <c r="B71" s="1" t="s">
        <v>4377</v>
      </c>
      <c r="C71" s="1" t="s">
        <v>4454</v>
      </c>
      <c r="D71" s="1">
        <v>2</v>
      </c>
      <c r="E71" s="1" t="s">
        <v>5452</v>
      </c>
      <c r="F71" s="8" t="s">
        <v>5453</v>
      </c>
      <c r="G71" s="1" t="s">
        <v>4501</v>
      </c>
      <c r="H71" s="1" t="s">
        <v>5454</v>
      </c>
      <c r="I71" s="8" t="s">
        <v>3244</v>
      </c>
      <c r="J71" s="1" t="s">
        <v>4584</v>
      </c>
      <c r="K71" s="1" t="s">
        <v>5455</v>
      </c>
      <c r="L71" s="8" t="s">
        <v>5456</v>
      </c>
      <c r="M71" s="1" t="s">
        <v>4407</v>
      </c>
      <c r="N71" s="1" t="s">
        <v>5457</v>
      </c>
      <c r="O71" s="8" t="s">
        <v>3287</v>
      </c>
      <c r="P71" s="1" t="s">
        <v>4384</v>
      </c>
      <c r="Q71" s="1" t="s">
        <v>5458</v>
      </c>
      <c r="R71" s="8" t="s">
        <v>5225</v>
      </c>
      <c r="S71" s="1" t="s">
        <v>4454</v>
      </c>
      <c r="T71" s="1" t="s">
        <v>4386</v>
      </c>
      <c r="U71" s="1" t="s">
        <v>4387</v>
      </c>
      <c r="V71" s="1">
        <v>3</v>
      </c>
      <c r="W71" s="1" t="s">
        <v>4495</v>
      </c>
      <c r="X71" s="8"/>
      <c r="Y71" s="1" t="s">
        <v>4414</v>
      </c>
      <c r="Z71" s="1" t="s">
        <v>4592</v>
      </c>
      <c r="AA71" s="1" t="s">
        <v>4435</v>
      </c>
      <c r="AB71" s="1" t="s">
        <v>5459</v>
      </c>
      <c r="AC71" s="8" t="s">
        <v>4706</v>
      </c>
      <c r="AD71" s="1" t="s">
        <v>5460</v>
      </c>
      <c r="AE71" s="8" t="s">
        <v>6071</v>
      </c>
      <c r="AF71" s="1" t="s">
        <v>5461</v>
      </c>
      <c r="AG71" s="8" t="s">
        <v>3292</v>
      </c>
      <c r="AH71" s="1">
        <v>3</v>
      </c>
      <c r="AI71" s="1" t="s">
        <v>5462</v>
      </c>
      <c r="AJ71" s="8" t="s">
        <v>5463</v>
      </c>
      <c r="AK71" s="1">
        <v>4</v>
      </c>
      <c r="AL71" s="1" t="s">
        <v>5464</v>
      </c>
      <c r="AM71" s="8" t="s">
        <v>3481</v>
      </c>
      <c r="AN71" s="1">
        <v>4</v>
      </c>
      <c r="AO71" s="1" t="s">
        <v>5465</v>
      </c>
      <c r="AP71" s="8" t="s">
        <v>5466</v>
      </c>
      <c r="AQ71" s="1">
        <v>5</v>
      </c>
      <c r="AR71" s="1" t="s">
        <v>4486</v>
      </c>
      <c r="AS71" s="13" t="s">
        <v>5467</v>
      </c>
      <c r="AT71" s="8" t="s">
        <v>5468</v>
      </c>
      <c r="AU71" s="1" t="s">
        <v>62</v>
      </c>
      <c r="AV71" s="1" t="s">
        <v>4400</v>
      </c>
      <c r="AW71" s="1" t="s">
        <v>4401</v>
      </c>
      <c r="AX71" s="13" t="s">
        <v>5469</v>
      </c>
      <c r="AY71" s="8" t="s">
        <v>5470</v>
      </c>
      <c r="AZ71" s="1" t="s">
        <v>4403</v>
      </c>
    </row>
    <row r="72" spans="1:52" ht="224.4" x14ac:dyDescent="0.25">
      <c r="A72" s="1">
        <v>44078.270782627311</v>
      </c>
      <c r="B72" s="1" t="s">
        <v>4377</v>
      </c>
      <c r="C72" s="1" t="s">
        <v>4426</v>
      </c>
      <c r="D72" s="1">
        <v>2</v>
      </c>
      <c r="E72" s="1" t="s">
        <v>5471</v>
      </c>
      <c r="F72" s="8" t="s">
        <v>5472</v>
      </c>
      <c r="G72" s="1" t="s">
        <v>4380</v>
      </c>
      <c r="H72" s="1" t="s">
        <v>5473</v>
      </c>
      <c r="I72" s="8" t="s">
        <v>3302</v>
      </c>
      <c r="J72" s="23"/>
      <c r="K72" s="23"/>
      <c r="L72" s="24"/>
      <c r="M72" s="1" t="s">
        <v>4407</v>
      </c>
      <c r="N72" s="1" t="s">
        <v>5474</v>
      </c>
      <c r="O72" s="8" t="s">
        <v>3749</v>
      </c>
      <c r="P72" s="1" t="s">
        <v>4409</v>
      </c>
      <c r="Q72" s="1" t="s">
        <v>5475</v>
      </c>
      <c r="R72" s="8" t="s">
        <v>4330</v>
      </c>
      <c r="S72" s="1" t="s">
        <v>4605</v>
      </c>
      <c r="T72" s="1" t="s">
        <v>4412</v>
      </c>
      <c r="U72" s="1" t="s">
        <v>4412</v>
      </c>
      <c r="V72" s="1">
        <v>2</v>
      </c>
      <c r="W72" s="1" t="s">
        <v>5476</v>
      </c>
      <c r="X72" s="8" t="s">
        <v>3463</v>
      </c>
      <c r="Y72" s="1" t="s">
        <v>4496</v>
      </c>
      <c r="Z72" s="1" t="s">
        <v>4592</v>
      </c>
      <c r="AA72" s="1" t="s">
        <v>4391</v>
      </c>
      <c r="AB72" s="1" t="s">
        <v>5477</v>
      </c>
      <c r="AC72" s="8" t="s">
        <v>3239</v>
      </c>
      <c r="AD72" s="1" t="s">
        <v>5478</v>
      </c>
      <c r="AE72" s="8" t="s">
        <v>3265</v>
      </c>
      <c r="AF72" s="1" t="s">
        <v>5479</v>
      </c>
      <c r="AG72" s="8" t="s">
        <v>5480</v>
      </c>
      <c r="AH72" s="1">
        <v>2</v>
      </c>
      <c r="AI72" s="1" t="s">
        <v>5481</v>
      </c>
      <c r="AJ72" s="8" t="s">
        <v>3647</v>
      </c>
      <c r="AK72" s="1">
        <v>3</v>
      </c>
      <c r="AL72" s="1" t="s">
        <v>5482</v>
      </c>
      <c r="AM72" s="8" t="s">
        <v>3366</v>
      </c>
      <c r="AN72" s="1">
        <v>2</v>
      </c>
      <c r="AO72" s="1" t="s">
        <v>5483</v>
      </c>
      <c r="AP72" s="8" t="s">
        <v>4530</v>
      </c>
      <c r="AQ72" s="1">
        <v>3</v>
      </c>
      <c r="AR72" s="1" t="s">
        <v>4486</v>
      </c>
      <c r="AS72" s="1" t="s">
        <v>5484</v>
      </c>
      <c r="AT72" s="8" t="s">
        <v>3427</v>
      </c>
      <c r="AU72" s="1" t="s">
        <v>62</v>
      </c>
      <c r="AV72" s="1" t="s">
        <v>5485</v>
      </c>
      <c r="AW72" s="1" t="s">
        <v>4401</v>
      </c>
      <c r="AX72" s="23"/>
      <c r="AY72" s="24"/>
      <c r="AZ72" s="1" t="s">
        <v>4403</v>
      </c>
    </row>
    <row r="73" spans="1:52" ht="369.6" x14ac:dyDescent="0.25">
      <c r="A73" s="1">
        <v>44083.440020486116</v>
      </c>
      <c r="B73" s="1" t="s">
        <v>4377</v>
      </c>
      <c r="C73" s="1" t="s">
        <v>4426</v>
      </c>
      <c r="D73" s="1">
        <v>4</v>
      </c>
      <c r="E73" s="13" t="s">
        <v>5486</v>
      </c>
      <c r="F73" s="8" t="s">
        <v>5487</v>
      </c>
      <c r="G73" s="1" t="s">
        <v>4380</v>
      </c>
      <c r="H73" s="1" t="s">
        <v>5488</v>
      </c>
      <c r="I73" s="8" t="s">
        <v>5489</v>
      </c>
      <c r="J73" s="23"/>
      <c r="K73" s="23"/>
      <c r="L73" s="24"/>
      <c r="M73" s="1" t="s">
        <v>4407</v>
      </c>
      <c r="N73" s="13" t="s">
        <v>5490</v>
      </c>
      <c r="O73" s="8" t="s">
        <v>5491</v>
      </c>
      <c r="P73" s="1" t="s">
        <v>4409</v>
      </c>
      <c r="Q73" s="1" t="s">
        <v>5492</v>
      </c>
      <c r="R73" s="8" t="s">
        <v>5493</v>
      </c>
      <c r="S73" s="1" t="s">
        <v>4411</v>
      </c>
      <c r="T73" s="1" t="s">
        <v>4412</v>
      </c>
      <c r="U73" s="1" t="s">
        <v>4386</v>
      </c>
      <c r="V73" s="1">
        <v>3</v>
      </c>
      <c r="W73" s="13" t="s">
        <v>5494</v>
      </c>
      <c r="X73" s="8" t="s">
        <v>3463</v>
      </c>
      <c r="Y73" s="1" t="s">
        <v>4558</v>
      </c>
      <c r="Z73" s="1" t="s">
        <v>4390</v>
      </c>
      <c r="AA73" s="1" t="s">
        <v>4391</v>
      </c>
      <c r="AB73" s="1" t="s">
        <v>5495</v>
      </c>
      <c r="AC73" s="8" t="s">
        <v>5496</v>
      </c>
      <c r="AD73" s="1" t="s">
        <v>5497</v>
      </c>
      <c r="AE73" s="8" t="s">
        <v>6072</v>
      </c>
      <c r="AF73" s="1" t="s">
        <v>5498</v>
      </c>
      <c r="AG73" s="8" t="s">
        <v>5499</v>
      </c>
      <c r="AH73" s="1">
        <v>3</v>
      </c>
      <c r="AI73" s="1" t="s">
        <v>5500</v>
      </c>
      <c r="AJ73" s="8" t="s">
        <v>4224</v>
      </c>
      <c r="AK73" s="1">
        <v>4</v>
      </c>
      <c r="AL73" s="1" t="s">
        <v>5501</v>
      </c>
      <c r="AM73" s="8" t="s">
        <v>3375</v>
      </c>
      <c r="AN73" s="1">
        <v>3</v>
      </c>
      <c r="AO73" s="1" t="s">
        <v>5502</v>
      </c>
      <c r="AP73" s="8" t="s">
        <v>3346</v>
      </c>
      <c r="AQ73" s="1">
        <v>3</v>
      </c>
      <c r="AR73" s="1" t="s">
        <v>4486</v>
      </c>
      <c r="AS73" s="13" t="s">
        <v>5503</v>
      </c>
      <c r="AT73" s="8" t="s">
        <v>5504</v>
      </c>
      <c r="AU73" s="1" t="s">
        <v>112</v>
      </c>
      <c r="AV73" s="1" t="s">
        <v>5505</v>
      </c>
      <c r="AW73" s="23"/>
      <c r="AX73" s="1" t="s">
        <v>5506</v>
      </c>
      <c r="AY73" s="8"/>
      <c r="AZ73" s="1" t="s">
        <v>4403</v>
      </c>
    </row>
    <row r="74" spans="1:52" ht="224.4" x14ac:dyDescent="0.25">
      <c r="A74" s="1">
        <v>44096.405030358801</v>
      </c>
      <c r="B74" s="1" t="s">
        <v>4377</v>
      </c>
      <c r="C74" s="1" t="s">
        <v>4605</v>
      </c>
      <c r="D74" s="1">
        <v>3</v>
      </c>
      <c r="E74" s="1" t="s">
        <v>5507</v>
      </c>
      <c r="F74" s="8" t="s">
        <v>5508</v>
      </c>
      <c r="G74" s="1" t="s">
        <v>4380</v>
      </c>
      <c r="H74" s="1" t="s">
        <v>5509</v>
      </c>
      <c r="I74" s="8" t="s">
        <v>3302</v>
      </c>
      <c r="J74" s="23"/>
      <c r="K74" s="23"/>
      <c r="L74" s="24"/>
      <c r="M74" s="1" t="s">
        <v>4407</v>
      </c>
      <c r="N74" s="1" t="s">
        <v>5510</v>
      </c>
      <c r="O74" s="8" t="s">
        <v>3244</v>
      </c>
      <c r="P74" s="1" t="s">
        <v>4409</v>
      </c>
      <c r="Q74" s="1" t="s">
        <v>5511</v>
      </c>
      <c r="R74" s="8" t="s">
        <v>3259</v>
      </c>
      <c r="S74" s="1" t="s">
        <v>4411</v>
      </c>
      <c r="T74" s="1" t="s">
        <v>4412</v>
      </c>
      <c r="U74" s="1" t="s">
        <v>4412</v>
      </c>
      <c r="V74" s="1">
        <v>3</v>
      </c>
      <c r="W74" s="1" t="s">
        <v>5025</v>
      </c>
      <c r="X74" s="8"/>
      <c r="Y74" s="1" t="s">
        <v>4473</v>
      </c>
      <c r="Z74" s="1" t="s">
        <v>4434</v>
      </c>
      <c r="AA74" s="1" t="s">
        <v>4435</v>
      </c>
      <c r="AB74" s="1" t="s">
        <v>5512</v>
      </c>
      <c r="AC74" s="8" t="s">
        <v>3239</v>
      </c>
      <c r="AD74" s="1" t="s">
        <v>5513</v>
      </c>
      <c r="AE74" s="8" t="s">
        <v>3265</v>
      </c>
      <c r="AF74" s="1" t="s">
        <v>5514</v>
      </c>
      <c r="AG74" s="8" t="s">
        <v>3355</v>
      </c>
      <c r="AH74" s="1">
        <v>3</v>
      </c>
      <c r="AI74" s="1" t="s">
        <v>5515</v>
      </c>
      <c r="AJ74" s="8" t="s">
        <v>3355</v>
      </c>
      <c r="AK74" s="1">
        <v>4</v>
      </c>
      <c r="AL74" s="1" t="s">
        <v>5516</v>
      </c>
      <c r="AM74" s="8" t="s">
        <v>5517</v>
      </c>
      <c r="AN74" s="1">
        <v>3</v>
      </c>
      <c r="AO74" s="1" t="s">
        <v>5518</v>
      </c>
      <c r="AP74" s="8" t="s">
        <v>3357</v>
      </c>
      <c r="AQ74" s="1">
        <v>4</v>
      </c>
      <c r="AR74" s="1" t="s">
        <v>4398</v>
      </c>
      <c r="AS74" s="1" t="s">
        <v>5519</v>
      </c>
      <c r="AT74" s="8" t="s">
        <v>4143</v>
      </c>
      <c r="AU74" s="1" t="s">
        <v>684</v>
      </c>
      <c r="AV74" s="1" t="s">
        <v>5505</v>
      </c>
      <c r="AW74" s="1" t="s">
        <v>4852</v>
      </c>
      <c r="AX74" s="23"/>
      <c r="AY74" s="24"/>
      <c r="AZ74" s="1" t="s">
        <v>4403</v>
      </c>
    </row>
    <row r="75" spans="1:52" ht="171.6" x14ac:dyDescent="0.25">
      <c r="A75" s="1">
        <v>44112.453177048606</v>
      </c>
      <c r="B75" s="1" t="s">
        <v>4377</v>
      </c>
      <c r="C75" s="1" t="s">
        <v>4426</v>
      </c>
      <c r="D75" s="1">
        <v>1</v>
      </c>
      <c r="E75" s="1" t="s">
        <v>5520</v>
      </c>
      <c r="F75" s="8" t="s">
        <v>5521</v>
      </c>
      <c r="G75" s="1" t="s">
        <v>4380</v>
      </c>
      <c r="H75" s="1" t="s">
        <v>5522</v>
      </c>
      <c r="I75" s="8" t="s">
        <v>3302</v>
      </c>
      <c r="J75" s="23"/>
      <c r="K75" s="23"/>
      <c r="L75" s="24"/>
      <c r="M75" s="1" t="s">
        <v>4407</v>
      </c>
      <c r="N75" s="1" t="s">
        <v>5523</v>
      </c>
      <c r="O75" s="8" t="s">
        <v>3481</v>
      </c>
      <c r="P75" s="1" t="s">
        <v>4409</v>
      </c>
      <c r="Q75" s="1" t="s">
        <v>5524</v>
      </c>
      <c r="R75" s="8" t="s">
        <v>5525</v>
      </c>
      <c r="S75" s="1" t="s">
        <v>4411</v>
      </c>
      <c r="T75" s="1" t="s">
        <v>4412</v>
      </c>
      <c r="U75" s="1" t="s">
        <v>4386</v>
      </c>
      <c r="V75" s="1">
        <v>2</v>
      </c>
      <c r="W75" s="1" t="s">
        <v>4388</v>
      </c>
      <c r="X75" s="8"/>
      <c r="Y75" s="1" t="s">
        <v>4414</v>
      </c>
      <c r="Z75" s="1" t="s">
        <v>4390</v>
      </c>
      <c r="AA75" s="1" t="s">
        <v>4391</v>
      </c>
      <c r="AB75" s="1" t="s">
        <v>5526</v>
      </c>
      <c r="AC75" s="8" t="s">
        <v>5527</v>
      </c>
      <c r="AD75" s="1" t="s">
        <v>5528</v>
      </c>
      <c r="AE75" s="8" t="s">
        <v>3425</v>
      </c>
      <c r="AF75" s="1" t="s">
        <v>5529</v>
      </c>
      <c r="AG75" s="8" t="s">
        <v>5530</v>
      </c>
      <c r="AH75" s="1">
        <v>2</v>
      </c>
      <c r="AI75" s="1" t="s">
        <v>5531</v>
      </c>
      <c r="AJ75" s="8" t="s">
        <v>3562</v>
      </c>
      <c r="AK75" s="1">
        <v>3</v>
      </c>
      <c r="AL75" s="1" t="s">
        <v>5532</v>
      </c>
      <c r="AM75" s="8" t="s">
        <v>3562</v>
      </c>
      <c r="AN75" s="1">
        <v>4</v>
      </c>
      <c r="AO75" s="1" t="s">
        <v>5198</v>
      </c>
      <c r="AP75" s="8" t="s">
        <v>3241</v>
      </c>
      <c r="AQ75" s="1">
        <v>3</v>
      </c>
      <c r="AR75" s="1" t="s">
        <v>4548</v>
      </c>
      <c r="AS75" s="1" t="s">
        <v>5533</v>
      </c>
      <c r="AT75" s="8" t="s">
        <v>3241</v>
      </c>
      <c r="AU75" s="1" t="s">
        <v>684</v>
      </c>
      <c r="AV75" s="1" t="s">
        <v>5534</v>
      </c>
      <c r="AW75" s="1" t="s">
        <v>4401</v>
      </c>
      <c r="AX75" s="23"/>
      <c r="AY75" s="24"/>
      <c r="AZ75" s="1" t="s">
        <v>4403</v>
      </c>
    </row>
    <row r="76" spans="1:52" ht="66" x14ac:dyDescent="0.25">
      <c r="A76" s="1">
        <v>44124.716228877311</v>
      </c>
      <c r="B76" s="1" t="s">
        <v>4377</v>
      </c>
      <c r="C76" s="1" t="s">
        <v>4404</v>
      </c>
      <c r="D76" s="1">
        <v>2</v>
      </c>
      <c r="E76" s="1" t="s">
        <v>5535</v>
      </c>
      <c r="F76" s="8" t="s">
        <v>3472</v>
      </c>
      <c r="G76" s="1" t="s">
        <v>4380</v>
      </c>
      <c r="H76" s="1" t="s">
        <v>5536</v>
      </c>
      <c r="I76" s="8" t="s">
        <v>5326</v>
      </c>
      <c r="J76" s="23"/>
      <c r="K76" s="23"/>
      <c r="L76" s="24"/>
      <c r="M76" s="1" t="s">
        <v>4407</v>
      </c>
      <c r="N76" s="1" t="s">
        <v>5537</v>
      </c>
      <c r="O76" s="8" t="s">
        <v>3244</v>
      </c>
      <c r="P76" s="1" t="s">
        <v>4409</v>
      </c>
      <c r="Q76" s="1" t="s">
        <v>5538</v>
      </c>
      <c r="R76" s="8" t="s">
        <v>3259</v>
      </c>
      <c r="S76" s="1" t="s">
        <v>4454</v>
      </c>
      <c r="T76" s="1" t="s">
        <v>4412</v>
      </c>
      <c r="U76" s="1" t="s">
        <v>4386</v>
      </c>
      <c r="V76" s="1">
        <v>3</v>
      </c>
      <c r="W76" s="1" t="s">
        <v>5539</v>
      </c>
      <c r="X76" s="8"/>
      <c r="Y76" s="1" t="s">
        <v>4496</v>
      </c>
      <c r="Z76" s="1" t="s">
        <v>4592</v>
      </c>
      <c r="AA76" s="1" t="s">
        <v>4435</v>
      </c>
      <c r="AB76" s="1" t="s">
        <v>5540</v>
      </c>
      <c r="AC76" s="8" t="s">
        <v>3244</v>
      </c>
      <c r="AD76" s="1" t="s">
        <v>5541</v>
      </c>
      <c r="AE76" s="8" t="s">
        <v>3265</v>
      </c>
      <c r="AF76" s="1" t="s">
        <v>5542</v>
      </c>
      <c r="AG76" s="8" t="s">
        <v>3635</v>
      </c>
      <c r="AH76" s="1">
        <v>2</v>
      </c>
      <c r="AI76" s="1" t="s">
        <v>5543</v>
      </c>
      <c r="AJ76" s="8" t="s">
        <v>3355</v>
      </c>
      <c r="AK76" s="1">
        <v>4</v>
      </c>
      <c r="AL76" s="1" t="s">
        <v>5544</v>
      </c>
      <c r="AM76" s="8" t="s">
        <v>3426</v>
      </c>
      <c r="AN76" s="1">
        <v>3</v>
      </c>
      <c r="AO76" s="1" t="s">
        <v>5545</v>
      </c>
      <c r="AP76" s="8" t="s">
        <v>3355</v>
      </c>
      <c r="AQ76" s="1">
        <v>4</v>
      </c>
      <c r="AR76" s="1" t="s">
        <v>4398</v>
      </c>
      <c r="AS76" s="1" t="s">
        <v>5546</v>
      </c>
      <c r="AT76" s="8" t="s">
        <v>5547</v>
      </c>
      <c r="AU76" s="1" t="s">
        <v>112</v>
      </c>
      <c r="AV76" s="1" t="s">
        <v>4878</v>
      </c>
      <c r="AW76" s="1" t="s">
        <v>4852</v>
      </c>
      <c r="AX76" s="23"/>
      <c r="AY76" s="24"/>
      <c r="AZ76" s="1" t="s">
        <v>4403</v>
      </c>
    </row>
    <row r="77" spans="1:52" ht="105.6" x14ac:dyDescent="0.25">
      <c r="A77" s="1">
        <v>44124.738249664355</v>
      </c>
      <c r="B77" s="1" t="s">
        <v>4377</v>
      </c>
      <c r="C77" s="1" t="s">
        <v>4605</v>
      </c>
      <c r="D77" s="1">
        <v>1</v>
      </c>
      <c r="E77" s="1" t="s">
        <v>5548</v>
      </c>
      <c r="F77" s="8" t="s">
        <v>3542</v>
      </c>
      <c r="G77" s="1" t="s">
        <v>4380</v>
      </c>
      <c r="H77" s="1" t="s">
        <v>5549</v>
      </c>
      <c r="I77" s="8" t="s">
        <v>3333</v>
      </c>
      <c r="J77" s="23"/>
      <c r="K77" s="23"/>
      <c r="L77" s="24"/>
      <c r="M77" s="1" t="s">
        <v>4407</v>
      </c>
      <c r="N77" s="1" t="s">
        <v>5550</v>
      </c>
      <c r="O77" s="8" t="s">
        <v>5551</v>
      </c>
      <c r="P77" s="1" t="s">
        <v>4409</v>
      </c>
      <c r="Q77" s="1" t="s">
        <v>5552</v>
      </c>
      <c r="R77" s="8" t="s">
        <v>4012</v>
      </c>
      <c r="S77" s="1" t="s">
        <v>4605</v>
      </c>
      <c r="T77" s="1" t="s">
        <v>4386</v>
      </c>
      <c r="U77" s="1" t="s">
        <v>4412</v>
      </c>
      <c r="V77" s="1">
        <v>1</v>
      </c>
      <c r="W77" s="1" t="s">
        <v>5553</v>
      </c>
      <c r="X77" s="8" t="s">
        <v>3463</v>
      </c>
      <c r="Y77" s="1" t="s">
        <v>4558</v>
      </c>
      <c r="Z77" s="1" t="s">
        <v>5554</v>
      </c>
      <c r="AA77" s="1" t="s">
        <v>4435</v>
      </c>
      <c r="AB77" s="1" t="s">
        <v>5555</v>
      </c>
      <c r="AC77" s="8" t="s">
        <v>3329</v>
      </c>
      <c r="AD77" s="28" t="s">
        <v>5556</v>
      </c>
      <c r="AE77" s="8" t="s">
        <v>5557</v>
      </c>
      <c r="AF77" s="1" t="s">
        <v>5558</v>
      </c>
      <c r="AG77" s="8" t="s">
        <v>3615</v>
      </c>
      <c r="AH77" s="1">
        <v>2</v>
      </c>
      <c r="AI77" s="1" t="s">
        <v>5559</v>
      </c>
      <c r="AJ77" s="8" t="s">
        <v>3302</v>
      </c>
      <c r="AK77" s="1">
        <v>3</v>
      </c>
      <c r="AL77" s="1" t="s">
        <v>5560</v>
      </c>
      <c r="AM77" s="8" t="s">
        <v>3292</v>
      </c>
      <c r="AN77" s="1">
        <v>3</v>
      </c>
      <c r="AO77" s="1" t="s">
        <v>5561</v>
      </c>
      <c r="AP77" s="8" t="s">
        <v>3455</v>
      </c>
      <c r="AQ77" s="1">
        <v>3</v>
      </c>
      <c r="AR77" s="1" t="s">
        <v>4548</v>
      </c>
      <c r="AS77" s="1" t="s">
        <v>5562</v>
      </c>
      <c r="AT77" s="8" t="s">
        <v>5563</v>
      </c>
      <c r="AU77" s="1" t="s">
        <v>62</v>
      </c>
      <c r="AV77" s="1" t="s">
        <v>4878</v>
      </c>
      <c r="AW77" s="1" t="s">
        <v>4581</v>
      </c>
      <c r="AX77" s="23"/>
      <c r="AY77" s="24"/>
      <c r="AZ77" s="1" t="s">
        <v>4403</v>
      </c>
    </row>
    <row r="78" spans="1:52" ht="184.8" x14ac:dyDescent="0.25">
      <c r="A78" s="1">
        <v>44124.739704537038</v>
      </c>
      <c r="B78" s="1" t="s">
        <v>4377</v>
      </c>
      <c r="C78" s="1" t="s">
        <v>4404</v>
      </c>
      <c r="D78" s="1">
        <v>1</v>
      </c>
      <c r="E78" s="1" t="s">
        <v>5564</v>
      </c>
      <c r="F78" s="8" t="s">
        <v>3239</v>
      </c>
      <c r="G78" s="1" t="s">
        <v>4380</v>
      </c>
      <c r="H78" s="1" t="s">
        <v>5565</v>
      </c>
      <c r="I78" s="8" t="s">
        <v>5566</v>
      </c>
      <c r="J78" s="23"/>
      <c r="K78" s="23"/>
      <c r="L78" s="24"/>
      <c r="M78" s="1" t="s">
        <v>4407</v>
      </c>
      <c r="N78" s="1" t="s">
        <v>5567</v>
      </c>
      <c r="O78" s="8" t="s">
        <v>3244</v>
      </c>
      <c r="P78" s="1" t="s">
        <v>4409</v>
      </c>
      <c r="Q78" s="1" t="s">
        <v>5568</v>
      </c>
      <c r="R78" s="8" t="s">
        <v>3259</v>
      </c>
      <c r="S78" s="1" t="s">
        <v>4411</v>
      </c>
      <c r="T78" s="1" t="s">
        <v>4412</v>
      </c>
      <c r="U78" s="1" t="s">
        <v>4386</v>
      </c>
      <c r="V78" s="1">
        <v>2</v>
      </c>
      <c r="W78" s="1" t="s">
        <v>5569</v>
      </c>
      <c r="X78" s="8" t="s">
        <v>3644</v>
      </c>
      <c r="Y78" s="1" t="s">
        <v>5570</v>
      </c>
      <c r="Z78" s="1" t="s">
        <v>4592</v>
      </c>
      <c r="AA78" s="1" t="s">
        <v>4435</v>
      </c>
      <c r="AB78" s="1" t="s">
        <v>5571</v>
      </c>
      <c r="AC78" s="8" t="s">
        <v>3239</v>
      </c>
      <c r="AD78" s="1" t="s">
        <v>5572</v>
      </c>
      <c r="AE78" s="8" t="s">
        <v>3265</v>
      </c>
      <c r="AF78" s="1" t="s">
        <v>5573</v>
      </c>
      <c r="AG78" s="8" t="s">
        <v>5574</v>
      </c>
      <c r="AH78" s="1">
        <v>2</v>
      </c>
      <c r="AI78" s="1" t="s">
        <v>5575</v>
      </c>
      <c r="AJ78" s="8" t="s">
        <v>3399</v>
      </c>
      <c r="AK78" s="1">
        <v>4</v>
      </c>
      <c r="AL78" s="1" t="s">
        <v>5576</v>
      </c>
      <c r="AM78" s="8" t="s">
        <v>3569</v>
      </c>
      <c r="AN78" s="1">
        <v>4</v>
      </c>
      <c r="AO78" s="1" t="s">
        <v>5577</v>
      </c>
      <c r="AP78" s="8" t="s">
        <v>3346</v>
      </c>
      <c r="AQ78" s="1">
        <v>3</v>
      </c>
      <c r="AR78" s="1" t="s">
        <v>4398</v>
      </c>
      <c r="AS78" s="1" t="s">
        <v>5578</v>
      </c>
      <c r="AT78" s="8" t="s">
        <v>3429</v>
      </c>
      <c r="AU78" s="1" t="s">
        <v>112</v>
      </c>
      <c r="AV78" s="1" t="s">
        <v>4878</v>
      </c>
      <c r="AW78" s="1" t="s">
        <v>5579</v>
      </c>
      <c r="AX78" s="23"/>
      <c r="AY78" s="24"/>
      <c r="AZ78" s="1" t="s">
        <v>4403</v>
      </c>
    </row>
    <row r="79" spans="1:52" ht="171.6" x14ac:dyDescent="0.25">
      <c r="A79" s="1">
        <v>44124.748820567125</v>
      </c>
      <c r="B79" s="1" t="s">
        <v>4377</v>
      </c>
      <c r="C79" s="1" t="s">
        <v>4426</v>
      </c>
      <c r="D79" s="1">
        <v>1</v>
      </c>
      <c r="E79" s="1" t="s">
        <v>5580</v>
      </c>
      <c r="F79" s="8" t="s">
        <v>3404</v>
      </c>
      <c r="G79" s="1" t="s">
        <v>4380</v>
      </c>
      <c r="H79" s="1" t="s">
        <v>5581</v>
      </c>
      <c r="I79" s="8" t="s">
        <v>3695</v>
      </c>
      <c r="J79" s="23"/>
      <c r="K79" s="23"/>
      <c r="L79" s="24"/>
      <c r="M79" s="1" t="s">
        <v>4407</v>
      </c>
      <c r="N79" s="1" t="s">
        <v>5582</v>
      </c>
      <c r="O79" s="8" t="s">
        <v>4198</v>
      </c>
      <c r="P79" s="1" t="s">
        <v>4384</v>
      </c>
      <c r="Q79" s="1" t="s">
        <v>5583</v>
      </c>
      <c r="R79" s="8" t="s">
        <v>3820</v>
      </c>
      <c r="S79" s="1" t="s">
        <v>4411</v>
      </c>
      <c r="T79" s="1" t="s">
        <v>4412</v>
      </c>
      <c r="U79" s="1" t="s">
        <v>4386</v>
      </c>
      <c r="V79" s="1">
        <v>2</v>
      </c>
      <c r="W79" s="1" t="s">
        <v>4388</v>
      </c>
      <c r="X79" s="8"/>
      <c r="Y79" s="1" t="s">
        <v>4389</v>
      </c>
      <c r="Z79" s="1" t="s">
        <v>4434</v>
      </c>
      <c r="AA79" s="1" t="s">
        <v>4435</v>
      </c>
      <c r="AB79" s="1" t="s">
        <v>5584</v>
      </c>
      <c r="AC79" s="8" t="s">
        <v>3453</v>
      </c>
      <c r="AD79" s="1" t="s">
        <v>5585</v>
      </c>
      <c r="AE79" s="8" t="s">
        <v>3265</v>
      </c>
      <c r="AF79" s="1" t="s">
        <v>5586</v>
      </c>
      <c r="AG79" s="8" t="s">
        <v>3366</v>
      </c>
      <c r="AH79" s="1">
        <v>3</v>
      </c>
      <c r="AI79" s="1" t="s">
        <v>5587</v>
      </c>
      <c r="AJ79" s="8" t="s">
        <v>3429</v>
      </c>
      <c r="AK79" s="1">
        <v>4</v>
      </c>
      <c r="AL79" s="1" t="s">
        <v>5588</v>
      </c>
      <c r="AM79" s="8" t="s">
        <v>3516</v>
      </c>
      <c r="AN79" s="1">
        <v>1</v>
      </c>
      <c r="AO79" s="1" t="s">
        <v>5589</v>
      </c>
      <c r="AP79" s="8" t="s">
        <v>5590</v>
      </c>
      <c r="AQ79" s="1">
        <v>4</v>
      </c>
      <c r="AR79" s="1" t="s">
        <v>4714</v>
      </c>
      <c r="AS79" s="13" t="s">
        <v>5591</v>
      </c>
      <c r="AT79" s="8" t="s">
        <v>5592</v>
      </c>
      <c r="AU79" s="1" t="s">
        <v>62</v>
      </c>
      <c r="AV79" s="23"/>
      <c r="AW79" s="1" t="s">
        <v>5127</v>
      </c>
      <c r="AX79" s="23"/>
      <c r="AY79" s="24"/>
      <c r="AZ79" s="1" t="s">
        <v>4403</v>
      </c>
    </row>
    <row r="80" spans="1:52" ht="356.4" x14ac:dyDescent="0.25">
      <c r="A80" s="1">
        <v>44124.757200034721</v>
      </c>
      <c r="B80" s="1" t="s">
        <v>4377</v>
      </c>
      <c r="C80" s="1" t="s">
        <v>4378</v>
      </c>
      <c r="D80" s="1">
        <v>1</v>
      </c>
      <c r="E80" s="13" t="s">
        <v>5593</v>
      </c>
      <c r="F80" s="8" t="s">
        <v>5594</v>
      </c>
      <c r="G80" s="1" t="s">
        <v>4380</v>
      </c>
      <c r="H80" s="1" t="s">
        <v>5595</v>
      </c>
      <c r="I80" s="8" t="s">
        <v>5596</v>
      </c>
      <c r="J80" s="23"/>
      <c r="K80" s="23"/>
      <c r="L80" s="24"/>
      <c r="M80" s="1" t="s">
        <v>4407</v>
      </c>
      <c r="N80" s="1" t="s">
        <v>5597</v>
      </c>
      <c r="O80" s="8" t="s">
        <v>3244</v>
      </c>
      <c r="P80" s="1" t="s">
        <v>4409</v>
      </c>
      <c r="Q80" s="1" t="s">
        <v>5598</v>
      </c>
      <c r="R80" s="8" t="s">
        <v>3910</v>
      </c>
      <c r="S80" s="1" t="s">
        <v>4411</v>
      </c>
      <c r="T80" s="1" t="s">
        <v>4412</v>
      </c>
      <c r="U80" s="1" t="s">
        <v>4412</v>
      </c>
      <c r="V80" s="1">
        <v>1</v>
      </c>
      <c r="W80" s="1" t="s">
        <v>5599</v>
      </c>
      <c r="X80" s="8" t="s">
        <v>5600</v>
      </c>
      <c r="Y80" s="1" t="s">
        <v>5601</v>
      </c>
      <c r="Z80" s="1" t="s">
        <v>5602</v>
      </c>
      <c r="AA80" s="1" t="s">
        <v>4435</v>
      </c>
      <c r="AB80" s="1" t="s">
        <v>5603</v>
      </c>
      <c r="AC80" s="8" t="s">
        <v>5604</v>
      </c>
      <c r="AD80" s="13" t="s">
        <v>5605</v>
      </c>
      <c r="AE80" s="8" t="s">
        <v>5606</v>
      </c>
      <c r="AF80" s="1" t="s">
        <v>5607</v>
      </c>
      <c r="AG80" s="8" t="s">
        <v>5608</v>
      </c>
      <c r="AH80" s="1">
        <v>1</v>
      </c>
      <c r="AI80" s="1" t="s">
        <v>5609</v>
      </c>
      <c r="AJ80" s="8" t="s">
        <v>5610</v>
      </c>
      <c r="AK80" s="1">
        <v>3</v>
      </c>
      <c r="AL80" s="1" t="s">
        <v>5611</v>
      </c>
      <c r="AM80" s="8" t="s">
        <v>3423</v>
      </c>
      <c r="AN80" s="1">
        <v>3</v>
      </c>
      <c r="AO80" s="1" t="s">
        <v>5612</v>
      </c>
      <c r="AP80" s="8" t="s">
        <v>5613</v>
      </c>
      <c r="AQ80" s="1">
        <v>3</v>
      </c>
      <c r="AR80" s="1" t="s">
        <v>4486</v>
      </c>
      <c r="AS80" s="1" t="s">
        <v>5614</v>
      </c>
      <c r="AT80" s="8" t="s">
        <v>5615</v>
      </c>
      <c r="AU80" s="1" t="s">
        <v>112</v>
      </c>
      <c r="AV80" s="1" t="s">
        <v>4878</v>
      </c>
      <c r="AW80" s="1" t="s">
        <v>5616</v>
      </c>
      <c r="AX80" s="13" t="s">
        <v>5617</v>
      </c>
      <c r="AY80" s="8"/>
      <c r="AZ80" s="1" t="s">
        <v>4403</v>
      </c>
    </row>
    <row r="81" spans="1:52" ht="171.6" x14ac:dyDescent="0.25">
      <c r="A81" s="1">
        <v>44124.773086562505</v>
      </c>
      <c r="B81" s="1" t="s">
        <v>4377</v>
      </c>
      <c r="C81" s="1" t="s">
        <v>4605</v>
      </c>
      <c r="D81" s="1">
        <v>2</v>
      </c>
      <c r="E81" s="1" t="s">
        <v>5618</v>
      </c>
      <c r="F81" s="8" t="s">
        <v>5619</v>
      </c>
      <c r="G81" s="1" t="s">
        <v>4380</v>
      </c>
      <c r="H81" s="1" t="s">
        <v>5620</v>
      </c>
      <c r="I81" s="8" t="s">
        <v>3239</v>
      </c>
      <c r="J81" s="23"/>
      <c r="K81" s="23"/>
      <c r="L81" s="24"/>
      <c r="M81" s="1" t="s">
        <v>4407</v>
      </c>
      <c r="N81" s="1" t="s">
        <v>5621</v>
      </c>
      <c r="O81" s="8" t="s">
        <v>3244</v>
      </c>
      <c r="P81" s="1" t="s">
        <v>4409</v>
      </c>
      <c r="Q81" s="1" t="s">
        <v>5622</v>
      </c>
      <c r="R81" s="8" t="s">
        <v>3259</v>
      </c>
      <c r="S81" s="1" t="s">
        <v>4411</v>
      </c>
      <c r="T81" s="1" t="s">
        <v>4412</v>
      </c>
      <c r="U81" s="1" t="s">
        <v>4386</v>
      </c>
      <c r="V81" s="1">
        <v>4</v>
      </c>
      <c r="W81" s="1" t="s">
        <v>4388</v>
      </c>
      <c r="X81" s="8"/>
      <c r="Y81" s="1" t="s">
        <v>5623</v>
      </c>
      <c r="Z81" s="1" t="s">
        <v>4434</v>
      </c>
      <c r="AA81" s="1" t="s">
        <v>4435</v>
      </c>
      <c r="AB81" s="1" t="s">
        <v>5624</v>
      </c>
      <c r="AC81" s="8" t="s">
        <v>3244</v>
      </c>
      <c r="AD81" s="1" t="s">
        <v>5625</v>
      </c>
      <c r="AE81" s="8" t="s">
        <v>6054</v>
      </c>
      <c r="AF81" s="1" t="s">
        <v>5626</v>
      </c>
      <c r="AG81" s="8" t="s">
        <v>5138</v>
      </c>
      <c r="AH81" s="1">
        <v>2</v>
      </c>
      <c r="AI81" s="1" t="s">
        <v>5627</v>
      </c>
      <c r="AJ81" s="8" t="s">
        <v>3833</v>
      </c>
      <c r="AK81" s="1">
        <v>4</v>
      </c>
      <c r="AL81" s="1" t="s">
        <v>5628</v>
      </c>
      <c r="AM81" s="8" t="s">
        <v>3302</v>
      </c>
      <c r="AN81" s="1">
        <v>2</v>
      </c>
      <c r="AO81" s="1" t="s">
        <v>5629</v>
      </c>
      <c r="AP81" s="8" t="s">
        <v>3423</v>
      </c>
      <c r="AQ81" s="1">
        <v>3</v>
      </c>
      <c r="AR81" s="1" t="s">
        <v>4398</v>
      </c>
      <c r="AS81" s="1" t="s">
        <v>5630</v>
      </c>
      <c r="AT81" s="8" t="s">
        <v>3833</v>
      </c>
      <c r="AU81" s="1" t="s">
        <v>62</v>
      </c>
      <c r="AV81" s="1" t="s">
        <v>4878</v>
      </c>
      <c r="AW81" s="1" t="s">
        <v>5127</v>
      </c>
      <c r="AX81" s="1" t="s">
        <v>5631</v>
      </c>
      <c r="AY81" s="8" t="s">
        <v>5632</v>
      </c>
      <c r="AZ81" s="1" t="s">
        <v>4403</v>
      </c>
    </row>
    <row r="82" spans="1:52" ht="66" x14ac:dyDescent="0.25">
      <c r="A82" s="1">
        <v>44124.790589652781</v>
      </c>
      <c r="B82" s="1" t="s">
        <v>4377</v>
      </c>
      <c r="C82" s="1" t="s">
        <v>4426</v>
      </c>
      <c r="D82" s="1">
        <v>3</v>
      </c>
      <c r="E82" s="1" t="s">
        <v>5633</v>
      </c>
      <c r="F82" s="8" t="s">
        <v>3265</v>
      </c>
      <c r="G82" s="1" t="s">
        <v>4380</v>
      </c>
      <c r="H82" s="1" t="s">
        <v>5634</v>
      </c>
      <c r="I82" s="8" t="s">
        <v>5635</v>
      </c>
      <c r="J82" s="23"/>
      <c r="K82" s="23"/>
      <c r="L82" s="24"/>
      <c r="M82" s="1" t="s">
        <v>4407</v>
      </c>
      <c r="N82" s="1" t="s">
        <v>5636</v>
      </c>
      <c r="O82" s="8" t="s">
        <v>3244</v>
      </c>
      <c r="P82" s="1" t="s">
        <v>4384</v>
      </c>
      <c r="Q82" s="1" t="s">
        <v>5637</v>
      </c>
      <c r="R82" s="8" t="s">
        <v>3259</v>
      </c>
      <c r="S82" s="1" t="s">
        <v>4454</v>
      </c>
      <c r="T82" s="1" t="s">
        <v>4412</v>
      </c>
      <c r="U82" s="1" t="s">
        <v>4386</v>
      </c>
      <c r="V82" s="1">
        <v>3</v>
      </c>
      <c r="W82" s="1" t="s">
        <v>4495</v>
      </c>
      <c r="X82" s="8"/>
      <c r="Y82" s="1" t="s">
        <v>4496</v>
      </c>
      <c r="Z82" s="1" t="s">
        <v>4434</v>
      </c>
      <c r="AA82" s="1" t="s">
        <v>4435</v>
      </c>
      <c r="AB82" s="1" t="s">
        <v>5638</v>
      </c>
      <c r="AC82" s="8" t="s">
        <v>3239</v>
      </c>
      <c r="AD82" s="1" t="s">
        <v>5639</v>
      </c>
      <c r="AE82" s="8" t="s">
        <v>3265</v>
      </c>
      <c r="AF82" s="1" t="s">
        <v>5640</v>
      </c>
      <c r="AG82" s="8" t="s">
        <v>5641</v>
      </c>
      <c r="AH82" s="1">
        <v>2</v>
      </c>
      <c r="AI82" s="1" t="s">
        <v>5642</v>
      </c>
      <c r="AJ82" s="8" t="s">
        <v>3787</v>
      </c>
      <c r="AK82" s="1">
        <v>3</v>
      </c>
      <c r="AL82" s="1" t="s">
        <v>5643</v>
      </c>
      <c r="AM82" s="8" t="s">
        <v>3427</v>
      </c>
      <c r="AN82" s="1">
        <v>2</v>
      </c>
      <c r="AO82" s="1" t="s">
        <v>5644</v>
      </c>
      <c r="AP82" s="8" t="s">
        <v>3423</v>
      </c>
      <c r="AQ82" s="1">
        <v>2</v>
      </c>
      <c r="AR82" s="1" t="s">
        <v>4398</v>
      </c>
      <c r="AS82" s="1" t="s">
        <v>5638</v>
      </c>
      <c r="AT82" s="8" t="s">
        <v>3265</v>
      </c>
      <c r="AU82" s="1" t="s">
        <v>112</v>
      </c>
      <c r="AV82" s="1" t="s">
        <v>4878</v>
      </c>
      <c r="AW82" s="1" t="s">
        <v>5645</v>
      </c>
      <c r="AX82" s="23"/>
      <c r="AY82" s="24"/>
      <c r="AZ82" s="1" t="s">
        <v>4403</v>
      </c>
    </row>
    <row r="83" spans="1:52" ht="184.8" x14ac:dyDescent="0.25">
      <c r="A83" s="1">
        <v>44124.800781516205</v>
      </c>
      <c r="B83" s="1" t="s">
        <v>4377</v>
      </c>
      <c r="C83" s="1" t="s">
        <v>4426</v>
      </c>
      <c r="D83" s="1">
        <v>5</v>
      </c>
      <c r="E83" s="1" t="s">
        <v>5646</v>
      </c>
      <c r="F83" s="8" t="s">
        <v>3472</v>
      </c>
      <c r="G83" s="1" t="s">
        <v>4380</v>
      </c>
      <c r="H83" s="1" t="s">
        <v>5647</v>
      </c>
      <c r="I83" s="8" t="s">
        <v>5648</v>
      </c>
      <c r="J83" s="23"/>
      <c r="K83" s="23"/>
      <c r="L83" s="24"/>
      <c r="M83" s="1" t="s">
        <v>4407</v>
      </c>
      <c r="N83" s="1" t="s">
        <v>5649</v>
      </c>
      <c r="O83" s="8" t="s">
        <v>3763</v>
      </c>
      <c r="P83" s="1" t="s">
        <v>4409</v>
      </c>
      <c r="Q83" s="1" t="s">
        <v>5650</v>
      </c>
      <c r="R83" s="8" t="s">
        <v>3259</v>
      </c>
      <c r="S83" s="1" t="s">
        <v>4411</v>
      </c>
      <c r="T83" s="1" t="s">
        <v>4412</v>
      </c>
      <c r="U83" s="1" t="s">
        <v>4386</v>
      </c>
      <c r="V83" s="1">
        <v>4</v>
      </c>
      <c r="W83" s="1" t="s">
        <v>5651</v>
      </c>
      <c r="X83" s="8" t="s">
        <v>3463</v>
      </c>
      <c r="Y83" s="1" t="s">
        <v>4414</v>
      </c>
      <c r="Z83" s="1" t="s">
        <v>4434</v>
      </c>
      <c r="AA83" s="1" t="s">
        <v>4391</v>
      </c>
      <c r="AB83" s="1" t="s">
        <v>5652</v>
      </c>
      <c r="AC83" s="8" t="s">
        <v>3264</v>
      </c>
      <c r="AD83" s="1" t="s">
        <v>5653</v>
      </c>
      <c r="AE83" s="8" t="s">
        <v>3425</v>
      </c>
      <c r="AF83" s="1" t="s">
        <v>5654</v>
      </c>
      <c r="AG83" s="8" t="s">
        <v>3474</v>
      </c>
      <c r="AH83" s="1">
        <v>2</v>
      </c>
      <c r="AI83" s="1" t="s">
        <v>5655</v>
      </c>
      <c r="AJ83" s="8" t="s">
        <v>5656</v>
      </c>
      <c r="AK83" s="1">
        <v>3</v>
      </c>
      <c r="AL83" s="1" t="s">
        <v>5657</v>
      </c>
      <c r="AM83" s="8" t="s">
        <v>5658</v>
      </c>
      <c r="AN83" s="1">
        <v>3</v>
      </c>
      <c r="AO83" s="1" t="s">
        <v>5659</v>
      </c>
      <c r="AP83" s="8" t="s">
        <v>5660</v>
      </c>
      <c r="AQ83" s="1">
        <v>3</v>
      </c>
      <c r="AR83" s="1" t="s">
        <v>4398</v>
      </c>
      <c r="AS83" s="1" t="s">
        <v>5661</v>
      </c>
      <c r="AT83" s="8" t="s">
        <v>3797</v>
      </c>
      <c r="AU83" s="1" t="s">
        <v>112</v>
      </c>
      <c r="AV83" s="1" t="s">
        <v>4878</v>
      </c>
      <c r="AW83" s="1" t="s">
        <v>5662</v>
      </c>
      <c r="AX83" s="23"/>
      <c r="AY83" s="24"/>
      <c r="AZ83" s="1" t="s">
        <v>4403</v>
      </c>
    </row>
    <row r="84" spans="1:52" ht="211.2" x14ac:dyDescent="0.25">
      <c r="A84" s="1">
        <v>44125.489252546293</v>
      </c>
      <c r="B84" s="1" t="s">
        <v>4377</v>
      </c>
      <c r="C84" s="1" t="s">
        <v>4404</v>
      </c>
      <c r="D84" s="1">
        <v>2</v>
      </c>
      <c r="E84" s="1" t="s">
        <v>5663</v>
      </c>
      <c r="F84" s="8" t="s">
        <v>3265</v>
      </c>
      <c r="G84" s="1" t="s">
        <v>4380</v>
      </c>
      <c r="H84" s="1" t="s">
        <v>5664</v>
      </c>
      <c r="I84" s="8" t="s">
        <v>3302</v>
      </c>
      <c r="J84" s="23"/>
      <c r="K84" s="23"/>
      <c r="L84" s="24"/>
      <c r="M84" s="1" t="s">
        <v>4407</v>
      </c>
      <c r="N84" s="1" t="s">
        <v>5665</v>
      </c>
      <c r="O84" s="8" t="s">
        <v>3287</v>
      </c>
      <c r="P84" s="1" t="s">
        <v>4409</v>
      </c>
      <c r="Q84" s="1" t="s">
        <v>5666</v>
      </c>
      <c r="R84" s="8" t="s">
        <v>4012</v>
      </c>
      <c r="S84" s="1" t="s">
        <v>4411</v>
      </c>
      <c r="T84" s="1" t="s">
        <v>4412</v>
      </c>
      <c r="U84" s="1" t="s">
        <v>4386</v>
      </c>
      <c r="V84" s="1">
        <v>4</v>
      </c>
      <c r="W84" s="1" t="s">
        <v>5133</v>
      </c>
      <c r="X84" s="8"/>
      <c r="Y84" s="1" t="s">
        <v>4473</v>
      </c>
      <c r="Z84" s="1" t="s">
        <v>4390</v>
      </c>
      <c r="AA84" s="1" t="s">
        <v>4435</v>
      </c>
      <c r="AB84" s="1" t="s">
        <v>5667</v>
      </c>
      <c r="AC84" s="8" t="s">
        <v>3833</v>
      </c>
      <c r="AD84" s="1" t="s">
        <v>4508</v>
      </c>
      <c r="AE84" s="8" t="s">
        <v>3265</v>
      </c>
      <c r="AF84" s="1" t="s">
        <v>5668</v>
      </c>
      <c r="AG84" s="8" t="s">
        <v>3635</v>
      </c>
      <c r="AH84" s="1">
        <v>3</v>
      </c>
      <c r="AI84" s="1" t="s">
        <v>5669</v>
      </c>
      <c r="AJ84" s="8" t="s">
        <v>3355</v>
      </c>
      <c r="AK84" s="1">
        <v>5</v>
      </c>
      <c r="AL84" s="1" t="s">
        <v>5670</v>
      </c>
      <c r="AM84" s="8" t="s">
        <v>3292</v>
      </c>
      <c r="AN84" s="1">
        <v>4</v>
      </c>
      <c r="AO84" s="1" t="s">
        <v>5335</v>
      </c>
      <c r="AP84" s="8" t="s">
        <v>3355</v>
      </c>
      <c r="AQ84" s="1">
        <v>5</v>
      </c>
      <c r="AR84" s="1" t="s">
        <v>4398</v>
      </c>
      <c r="AS84" s="1" t="s">
        <v>5671</v>
      </c>
      <c r="AT84" s="8" t="s">
        <v>3429</v>
      </c>
      <c r="AU84" s="1" t="s">
        <v>4807</v>
      </c>
      <c r="AV84" s="1" t="s">
        <v>4878</v>
      </c>
      <c r="AW84" s="1" t="s">
        <v>5672</v>
      </c>
      <c r="AX84" s="1" t="s">
        <v>5673</v>
      </c>
      <c r="AY84" s="8"/>
      <c r="AZ84" s="1" t="s">
        <v>4403</v>
      </c>
    </row>
    <row r="85" spans="1:52" ht="158.4" x14ac:dyDescent="0.25">
      <c r="A85" s="1">
        <v>44126.477721192132</v>
      </c>
      <c r="B85" s="1" t="s">
        <v>4377</v>
      </c>
      <c r="C85" s="1" t="s">
        <v>4404</v>
      </c>
      <c r="D85" s="1">
        <v>1</v>
      </c>
      <c r="E85" s="1" t="s">
        <v>5674</v>
      </c>
      <c r="F85" s="8" t="s">
        <v>3265</v>
      </c>
      <c r="G85" s="1" t="s">
        <v>4380</v>
      </c>
      <c r="H85" s="1" t="s">
        <v>5675</v>
      </c>
      <c r="I85" s="8" t="s">
        <v>3302</v>
      </c>
      <c r="J85" s="23"/>
      <c r="K85" s="23"/>
      <c r="L85" s="24"/>
      <c r="M85" s="1" t="s">
        <v>4407</v>
      </c>
      <c r="N85" s="1" t="s">
        <v>5676</v>
      </c>
      <c r="O85" s="8" t="s">
        <v>3735</v>
      </c>
      <c r="P85" s="1" t="s">
        <v>4409</v>
      </c>
      <c r="Q85" s="1" t="s">
        <v>5677</v>
      </c>
      <c r="R85" s="8" t="s">
        <v>3259</v>
      </c>
      <c r="S85" s="1" t="s">
        <v>4411</v>
      </c>
      <c r="T85" s="1" t="s">
        <v>4412</v>
      </c>
      <c r="U85" s="1" t="s">
        <v>4386</v>
      </c>
      <c r="V85" s="1">
        <v>4</v>
      </c>
      <c r="W85" s="1" t="s">
        <v>4918</v>
      </c>
      <c r="X85" s="8"/>
      <c r="Y85" s="1" t="s">
        <v>5678</v>
      </c>
      <c r="Z85" s="1" t="s">
        <v>4434</v>
      </c>
      <c r="AA85" s="1" t="s">
        <v>4435</v>
      </c>
      <c r="AB85" s="1" t="s">
        <v>5679</v>
      </c>
      <c r="AC85" s="8" t="s">
        <v>4116</v>
      </c>
      <c r="AD85" s="1" t="s">
        <v>5680</v>
      </c>
      <c r="AE85" s="8" t="s">
        <v>3241</v>
      </c>
      <c r="AF85" s="1" t="s">
        <v>5681</v>
      </c>
      <c r="AG85" s="8" t="s">
        <v>5682</v>
      </c>
      <c r="AH85" s="1">
        <v>3</v>
      </c>
      <c r="AI85" s="1" t="s">
        <v>5683</v>
      </c>
      <c r="AJ85" s="8" t="s">
        <v>5684</v>
      </c>
      <c r="AK85" s="1">
        <v>5</v>
      </c>
      <c r="AL85" s="1" t="s">
        <v>5685</v>
      </c>
      <c r="AM85" s="8" t="s">
        <v>3423</v>
      </c>
      <c r="AN85" s="1">
        <v>5</v>
      </c>
      <c r="AO85" s="1" t="s">
        <v>5686</v>
      </c>
      <c r="AP85" s="8" t="s">
        <v>5687</v>
      </c>
      <c r="AQ85" s="1">
        <v>5</v>
      </c>
      <c r="AR85" s="1" t="s">
        <v>4398</v>
      </c>
      <c r="AS85" s="1" t="s">
        <v>5688</v>
      </c>
      <c r="AT85" s="8" t="s">
        <v>5689</v>
      </c>
      <c r="AU85" s="1" t="s">
        <v>112</v>
      </c>
      <c r="AV85" s="1" t="s">
        <v>4532</v>
      </c>
      <c r="AW85" s="1" t="s">
        <v>5690</v>
      </c>
      <c r="AX85" s="13" t="s">
        <v>5691</v>
      </c>
      <c r="AY85" s="8"/>
      <c r="AZ85" s="1" t="s">
        <v>4403</v>
      </c>
    </row>
    <row r="86" spans="1:52" ht="369.6" x14ac:dyDescent="0.25">
      <c r="A86" s="1">
        <v>44129.682830914353</v>
      </c>
      <c r="B86" s="1" t="s">
        <v>4377</v>
      </c>
      <c r="C86" s="1" t="s">
        <v>4426</v>
      </c>
      <c r="D86" s="1">
        <v>4</v>
      </c>
      <c r="E86" s="1" t="s">
        <v>5692</v>
      </c>
      <c r="F86" s="8" t="s">
        <v>5307</v>
      </c>
      <c r="G86" s="1" t="s">
        <v>4501</v>
      </c>
      <c r="H86" s="1" t="s">
        <v>5693</v>
      </c>
      <c r="I86" s="8" t="s">
        <v>3286</v>
      </c>
      <c r="J86" s="1" t="s">
        <v>4584</v>
      </c>
      <c r="K86" s="1" t="s">
        <v>5694</v>
      </c>
      <c r="L86" s="8" t="s">
        <v>5695</v>
      </c>
      <c r="M86" s="1" t="s">
        <v>4407</v>
      </c>
      <c r="N86" s="1" t="s">
        <v>5696</v>
      </c>
      <c r="O86" s="8" t="s">
        <v>5697</v>
      </c>
      <c r="P86" s="1" t="s">
        <v>4409</v>
      </c>
      <c r="Q86" s="1" t="s">
        <v>5698</v>
      </c>
      <c r="R86" s="8" t="s">
        <v>5011</v>
      </c>
      <c r="S86" s="1" t="s">
        <v>4411</v>
      </c>
      <c r="T86" s="1" t="s">
        <v>4412</v>
      </c>
      <c r="U86" s="1" t="s">
        <v>4386</v>
      </c>
      <c r="V86" s="1">
        <v>3</v>
      </c>
      <c r="W86" s="1" t="s">
        <v>4495</v>
      </c>
      <c r="X86" s="8"/>
      <c r="Y86" s="1" t="s">
        <v>4389</v>
      </c>
      <c r="Z86" s="1" t="s">
        <v>4708</v>
      </c>
      <c r="AA86" s="1" t="s">
        <v>4435</v>
      </c>
      <c r="AB86" s="1" t="s">
        <v>5699</v>
      </c>
      <c r="AC86" s="8" t="s">
        <v>5700</v>
      </c>
      <c r="AD86" s="1" t="s">
        <v>5701</v>
      </c>
      <c r="AE86" s="8" t="s">
        <v>5702</v>
      </c>
      <c r="AF86" s="1" t="s">
        <v>5703</v>
      </c>
      <c r="AG86" s="8" t="s">
        <v>5704</v>
      </c>
      <c r="AH86" s="1">
        <v>2</v>
      </c>
      <c r="AI86" s="1" t="s">
        <v>5705</v>
      </c>
      <c r="AJ86" s="8" t="s">
        <v>3346</v>
      </c>
      <c r="AK86" s="1">
        <v>4</v>
      </c>
      <c r="AL86" s="1" t="s">
        <v>5706</v>
      </c>
      <c r="AM86" s="8" t="s">
        <v>3474</v>
      </c>
      <c r="AN86" s="1">
        <v>2</v>
      </c>
      <c r="AO86" s="1" t="s">
        <v>5707</v>
      </c>
      <c r="AP86" s="8" t="s">
        <v>3346</v>
      </c>
      <c r="AQ86" s="1">
        <v>3</v>
      </c>
      <c r="AR86" s="1" t="s">
        <v>4398</v>
      </c>
      <c r="AS86" s="1" t="s">
        <v>5708</v>
      </c>
      <c r="AT86" s="8" t="s">
        <v>3801</v>
      </c>
      <c r="AU86" s="1" t="s">
        <v>62</v>
      </c>
      <c r="AV86" s="1" t="s">
        <v>4532</v>
      </c>
      <c r="AW86" s="1" t="s">
        <v>4401</v>
      </c>
      <c r="AX86" s="1" t="s">
        <v>5709</v>
      </c>
      <c r="AY86" s="8"/>
      <c r="AZ86" s="1" t="s">
        <v>4403</v>
      </c>
    </row>
    <row r="87" spans="1:52" ht="264" x14ac:dyDescent="0.25">
      <c r="A87" s="1">
        <v>44133.520745624999</v>
      </c>
      <c r="B87" s="1" t="s">
        <v>4377</v>
      </c>
      <c r="C87" s="1" t="s">
        <v>4378</v>
      </c>
      <c r="D87" s="1">
        <v>1</v>
      </c>
      <c r="E87" s="1" t="s">
        <v>5710</v>
      </c>
      <c r="F87" s="8" t="s">
        <v>3472</v>
      </c>
      <c r="G87" s="1" t="s">
        <v>4380</v>
      </c>
      <c r="H87" s="1" t="s">
        <v>5711</v>
      </c>
      <c r="I87" s="8" t="s">
        <v>3669</v>
      </c>
      <c r="J87" s="23"/>
      <c r="K87" s="23"/>
      <c r="L87" s="24"/>
      <c r="M87" s="1" t="s">
        <v>4407</v>
      </c>
      <c r="N87" s="1" t="s">
        <v>5712</v>
      </c>
      <c r="O87" s="8" t="s">
        <v>5713</v>
      </c>
      <c r="P87" s="1" t="s">
        <v>4409</v>
      </c>
      <c r="Q87" s="1" t="s">
        <v>5714</v>
      </c>
      <c r="R87" s="8" t="s">
        <v>5715</v>
      </c>
      <c r="S87" s="1" t="s">
        <v>4411</v>
      </c>
      <c r="T87" s="1" t="s">
        <v>4412</v>
      </c>
      <c r="U87" s="1" t="s">
        <v>4386</v>
      </c>
      <c r="V87" s="1">
        <v>4</v>
      </c>
      <c r="W87" s="1" t="s">
        <v>5133</v>
      </c>
      <c r="X87" s="8"/>
      <c r="Y87" s="1" t="s">
        <v>4676</v>
      </c>
      <c r="Z87" s="1" t="s">
        <v>4592</v>
      </c>
      <c r="AA87" s="1" t="s">
        <v>4435</v>
      </c>
      <c r="AB87" s="1" t="s">
        <v>5716</v>
      </c>
      <c r="AC87" s="8" t="s">
        <v>3830</v>
      </c>
      <c r="AD87" s="1" t="s">
        <v>5717</v>
      </c>
      <c r="AE87" s="8" t="s">
        <v>6054</v>
      </c>
      <c r="AF87" s="1" t="s">
        <v>5718</v>
      </c>
      <c r="AG87" s="8" t="s">
        <v>5719</v>
      </c>
      <c r="AH87" s="1">
        <v>2</v>
      </c>
      <c r="AI87" s="1" t="s">
        <v>5720</v>
      </c>
      <c r="AJ87" s="8" t="s">
        <v>5721</v>
      </c>
      <c r="AK87" s="1">
        <v>4</v>
      </c>
      <c r="AL87" s="1" t="s">
        <v>5722</v>
      </c>
      <c r="AM87" s="8" t="s">
        <v>5723</v>
      </c>
      <c r="AN87" s="1">
        <v>3</v>
      </c>
      <c r="AO87" s="1" t="s">
        <v>5724</v>
      </c>
      <c r="AP87" s="8" t="s">
        <v>5725</v>
      </c>
      <c r="AQ87" s="1">
        <v>5</v>
      </c>
      <c r="AR87" s="1" t="s">
        <v>4398</v>
      </c>
      <c r="AS87" s="1" t="s">
        <v>5726</v>
      </c>
      <c r="AT87" s="8" t="s">
        <v>3325</v>
      </c>
      <c r="AU87" s="1" t="s">
        <v>112</v>
      </c>
      <c r="AV87" s="1" t="s">
        <v>4532</v>
      </c>
      <c r="AW87" s="1" t="s">
        <v>5727</v>
      </c>
      <c r="AX87" s="23"/>
      <c r="AY87" s="24"/>
      <c r="AZ87" s="1" t="s">
        <v>4403</v>
      </c>
    </row>
    <row r="88" spans="1:52" ht="66" x14ac:dyDescent="0.25">
      <c r="A88" s="1">
        <v>44137.386128194441</v>
      </c>
      <c r="B88" s="1" t="s">
        <v>4377</v>
      </c>
      <c r="C88" s="1" t="s">
        <v>4404</v>
      </c>
      <c r="D88" s="1">
        <v>1</v>
      </c>
      <c r="E88" s="1" t="s">
        <v>5728</v>
      </c>
      <c r="F88" s="8" t="s">
        <v>3238</v>
      </c>
      <c r="G88" s="1" t="s">
        <v>4380</v>
      </c>
      <c r="H88" s="1" t="s">
        <v>5729</v>
      </c>
      <c r="I88" s="8" t="s">
        <v>3472</v>
      </c>
      <c r="J88" s="23"/>
      <c r="K88" s="23"/>
      <c r="L88" s="24"/>
      <c r="M88" s="1" t="s">
        <v>4407</v>
      </c>
      <c r="N88" s="1" t="s">
        <v>5730</v>
      </c>
      <c r="O88" s="8" t="s">
        <v>3244</v>
      </c>
      <c r="P88" s="1" t="s">
        <v>4409</v>
      </c>
      <c r="Q88" s="1" t="s">
        <v>5731</v>
      </c>
      <c r="R88" s="8" t="s">
        <v>3259</v>
      </c>
      <c r="S88" s="1" t="s">
        <v>4411</v>
      </c>
      <c r="T88" s="1" t="s">
        <v>4412</v>
      </c>
      <c r="U88" s="1" t="s">
        <v>4386</v>
      </c>
      <c r="V88" s="1">
        <v>1</v>
      </c>
      <c r="W88" s="1" t="s">
        <v>4495</v>
      </c>
      <c r="X88" s="8"/>
      <c r="Y88" s="1" t="s">
        <v>4389</v>
      </c>
      <c r="Z88" s="1" t="s">
        <v>4434</v>
      </c>
      <c r="AA88" s="1" t="s">
        <v>4435</v>
      </c>
      <c r="AB88" s="1" t="s">
        <v>5732</v>
      </c>
      <c r="AC88" s="8" t="s">
        <v>3244</v>
      </c>
      <c r="AD88" s="1" t="s">
        <v>5680</v>
      </c>
      <c r="AE88" s="8" t="s">
        <v>3241</v>
      </c>
      <c r="AF88" s="1" t="s">
        <v>5733</v>
      </c>
      <c r="AG88" s="8" t="s">
        <v>3292</v>
      </c>
      <c r="AH88" s="1">
        <v>4</v>
      </c>
      <c r="AI88" s="1" t="s">
        <v>5733</v>
      </c>
      <c r="AJ88" s="8" t="s">
        <v>3292</v>
      </c>
      <c r="AK88" s="1">
        <v>4</v>
      </c>
      <c r="AL88" s="1" t="s">
        <v>5734</v>
      </c>
      <c r="AM88" s="8" t="s">
        <v>3507</v>
      </c>
      <c r="AN88" s="1">
        <v>4</v>
      </c>
      <c r="AO88" s="1" t="s">
        <v>5733</v>
      </c>
      <c r="AP88" s="8" t="s">
        <v>3292</v>
      </c>
      <c r="AQ88" s="1">
        <v>4</v>
      </c>
      <c r="AR88" s="1" t="s">
        <v>4398</v>
      </c>
      <c r="AS88" s="1" t="s">
        <v>5735</v>
      </c>
      <c r="AT88" s="8" t="s">
        <v>3302</v>
      </c>
      <c r="AU88" s="1" t="s">
        <v>112</v>
      </c>
      <c r="AV88" s="1" t="s">
        <v>4532</v>
      </c>
      <c r="AW88" s="1" t="s">
        <v>5672</v>
      </c>
      <c r="AX88" s="23"/>
      <c r="AY88" s="24"/>
      <c r="AZ88" s="1" t="s">
        <v>4403</v>
      </c>
    </row>
    <row r="89" spans="1:52" ht="277.2" x14ac:dyDescent="0.25">
      <c r="A89" s="1">
        <v>44137.408574675923</v>
      </c>
      <c r="B89" s="1" t="s">
        <v>4377</v>
      </c>
      <c r="C89" s="1" t="s">
        <v>4426</v>
      </c>
      <c r="D89" s="1">
        <v>2</v>
      </c>
      <c r="E89" s="1" t="s">
        <v>5736</v>
      </c>
      <c r="F89" s="8" t="s">
        <v>3238</v>
      </c>
      <c r="G89" s="1" t="s">
        <v>4501</v>
      </c>
      <c r="H89" s="1" t="s">
        <v>5737</v>
      </c>
      <c r="I89" s="8" t="s">
        <v>3472</v>
      </c>
      <c r="J89" s="1" t="s">
        <v>4504</v>
      </c>
      <c r="K89" s="1" t="s">
        <v>5738</v>
      </c>
      <c r="L89" s="8" t="s">
        <v>3725</v>
      </c>
      <c r="M89" s="1" t="s">
        <v>4407</v>
      </c>
      <c r="N89" s="1" t="s">
        <v>5739</v>
      </c>
      <c r="O89" s="8" t="s">
        <v>3244</v>
      </c>
      <c r="P89" s="1" t="s">
        <v>4384</v>
      </c>
      <c r="Q89" s="1" t="s">
        <v>5740</v>
      </c>
      <c r="R89" s="8" t="s">
        <v>3259</v>
      </c>
      <c r="S89" s="1" t="s">
        <v>4378</v>
      </c>
      <c r="T89" s="1" t="s">
        <v>4412</v>
      </c>
      <c r="U89" s="1" t="s">
        <v>4386</v>
      </c>
      <c r="V89" s="1">
        <v>4</v>
      </c>
      <c r="W89" s="1" t="s">
        <v>5741</v>
      </c>
      <c r="X89" s="8"/>
      <c r="Y89" s="1" t="s">
        <v>4558</v>
      </c>
      <c r="Z89" s="1" t="s">
        <v>4592</v>
      </c>
      <c r="AA89" s="1" t="s">
        <v>4435</v>
      </c>
      <c r="AB89" s="1" t="s">
        <v>5742</v>
      </c>
      <c r="AC89" s="8" t="s">
        <v>4107</v>
      </c>
      <c r="AD89" s="1" t="s">
        <v>5743</v>
      </c>
      <c r="AE89" s="8" t="s">
        <v>3265</v>
      </c>
      <c r="AF89" s="1" t="s">
        <v>5744</v>
      </c>
      <c r="AG89" s="8" t="s">
        <v>5745</v>
      </c>
      <c r="AH89" s="1">
        <v>2</v>
      </c>
      <c r="AI89" s="1" t="s">
        <v>5746</v>
      </c>
      <c r="AJ89" s="8" t="s">
        <v>3624</v>
      </c>
      <c r="AK89" s="1">
        <v>4</v>
      </c>
      <c r="AL89" s="1" t="s">
        <v>5747</v>
      </c>
      <c r="AM89" s="8" t="s">
        <v>3423</v>
      </c>
      <c r="AN89" s="1">
        <v>3</v>
      </c>
      <c r="AO89" s="1" t="s">
        <v>5748</v>
      </c>
      <c r="AP89" s="8" t="s">
        <v>5749</v>
      </c>
      <c r="AQ89" s="1">
        <v>4</v>
      </c>
      <c r="AR89" s="1" t="s">
        <v>4398</v>
      </c>
      <c r="AS89" s="1" t="s">
        <v>5750</v>
      </c>
      <c r="AT89" s="8" t="s">
        <v>3429</v>
      </c>
      <c r="AU89" s="1" t="s">
        <v>62</v>
      </c>
      <c r="AV89" s="1" t="s">
        <v>4464</v>
      </c>
      <c r="AW89" s="1" t="s">
        <v>5751</v>
      </c>
      <c r="AX89" s="23"/>
      <c r="AY89" s="24"/>
      <c r="AZ89" s="1" t="s">
        <v>4403</v>
      </c>
    </row>
    <row r="90" spans="1:52" ht="184.8" x14ac:dyDescent="0.25">
      <c r="A90" s="1">
        <v>44137.409037222227</v>
      </c>
      <c r="B90" s="1" t="s">
        <v>4377</v>
      </c>
      <c r="C90" s="1" t="s">
        <v>4605</v>
      </c>
      <c r="D90" s="1">
        <v>2</v>
      </c>
      <c r="E90" s="1" t="s">
        <v>4767</v>
      </c>
      <c r="F90" s="8" t="s">
        <v>3239</v>
      </c>
      <c r="G90" s="1" t="s">
        <v>4380</v>
      </c>
      <c r="H90" s="1" t="s">
        <v>5752</v>
      </c>
      <c r="I90" s="8" t="s">
        <v>3602</v>
      </c>
      <c r="J90" s="23"/>
      <c r="K90" s="23"/>
      <c r="L90" s="24"/>
      <c r="M90" s="1" t="s">
        <v>4407</v>
      </c>
      <c r="N90" s="1" t="s">
        <v>5753</v>
      </c>
      <c r="O90" s="8" t="s">
        <v>3244</v>
      </c>
      <c r="P90" s="1" t="s">
        <v>4409</v>
      </c>
      <c r="Q90" s="1" t="s">
        <v>5754</v>
      </c>
      <c r="R90" s="8" t="s">
        <v>3259</v>
      </c>
      <c r="S90" s="1" t="s">
        <v>4411</v>
      </c>
      <c r="T90" s="1" t="s">
        <v>4412</v>
      </c>
      <c r="U90" s="1" t="s">
        <v>4386</v>
      </c>
      <c r="V90" s="1">
        <v>4</v>
      </c>
      <c r="W90" s="1" t="s">
        <v>4918</v>
      </c>
      <c r="X90" s="8"/>
      <c r="Y90" s="1" t="s">
        <v>4414</v>
      </c>
      <c r="Z90" s="1" t="s">
        <v>4434</v>
      </c>
      <c r="AA90" s="1" t="s">
        <v>4435</v>
      </c>
      <c r="AB90" s="1" t="s">
        <v>5755</v>
      </c>
      <c r="AC90" s="8" t="s">
        <v>5756</v>
      </c>
      <c r="AD90" s="1" t="s">
        <v>1878</v>
      </c>
      <c r="AE90" s="8" t="s">
        <v>3241</v>
      </c>
      <c r="AF90" s="1" t="s">
        <v>5757</v>
      </c>
      <c r="AG90" s="8" t="s">
        <v>3497</v>
      </c>
      <c r="AH90" s="1">
        <v>3</v>
      </c>
      <c r="AI90" s="1" t="s">
        <v>5758</v>
      </c>
      <c r="AJ90" s="8" t="s">
        <v>3493</v>
      </c>
      <c r="AK90" s="1">
        <v>4</v>
      </c>
      <c r="AL90" s="13" t="s">
        <v>5759</v>
      </c>
      <c r="AM90" s="8" t="s">
        <v>5760</v>
      </c>
      <c r="AN90" s="1">
        <v>3</v>
      </c>
      <c r="AO90" s="1" t="s">
        <v>5761</v>
      </c>
      <c r="AP90" s="8" t="s">
        <v>5762</v>
      </c>
      <c r="AQ90" s="1">
        <v>4</v>
      </c>
      <c r="AR90" s="1" t="s">
        <v>4486</v>
      </c>
      <c r="AS90" s="1" t="s">
        <v>5763</v>
      </c>
      <c r="AT90" s="8" t="s">
        <v>5764</v>
      </c>
      <c r="AU90" s="1" t="s">
        <v>62</v>
      </c>
      <c r="AV90" s="1" t="s">
        <v>4532</v>
      </c>
      <c r="AW90" s="1" t="s">
        <v>5672</v>
      </c>
      <c r="AX90" s="23"/>
      <c r="AY90" s="24"/>
      <c r="AZ90" s="1" t="s">
        <v>4403</v>
      </c>
    </row>
    <row r="91" spans="1:52" ht="198" x14ac:dyDescent="0.25">
      <c r="A91" s="1">
        <v>44137.459179791666</v>
      </c>
      <c r="B91" s="1" t="s">
        <v>4377</v>
      </c>
      <c r="C91" s="1" t="s">
        <v>4426</v>
      </c>
      <c r="D91" s="1">
        <v>5</v>
      </c>
      <c r="E91" s="1" t="s">
        <v>5765</v>
      </c>
      <c r="F91" s="8" t="s">
        <v>5766</v>
      </c>
      <c r="G91" s="1" t="s">
        <v>4380</v>
      </c>
      <c r="H91" s="1" t="s">
        <v>5767</v>
      </c>
      <c r="I91" s="8" t="s">
        <v>5768</v>
      </c>
      <c r="J91" s="23"/>
      <c r="K91" s="23"/>
      <c r="L91" s="24"/>
      <c r="M91" s="1" t="s">
        <v>4407</v>
      </c>
      <c r="N91" s="1" t="s">
        <v>5769</v>
      </c>
      <c r="O91" s="8" t="s">
        <v>3244</v>
      </c>
      <c r="P91" s="1" t="s">
        <v>4409</v>
      </c>
      <c r="Q91" s="1" t="s">
        <v>5770</v>
      </c>
      <c r="R91" s="8" t="s">
        <v>3259</v>
      </c>
      <c r="S91" s="1" t="s">
        <v>4411</v>
      </c>
      <c r="T91" s="1" t="s">
        <v>4412</v>
      </c>
      <c r="U91" s="1" t="s">
        <v>4386</v>
      </c>
      <c r="V91" s="1">
        <v>4</v>
      </c>
      <c r="W91" s="1" t="s">
        <v>4413</v>
      </c>
      <c r="X91" s="8"/>
      <c r="Y91" s="1" t="s">
        <v>4414</v>
      </c>
      <c r="Z91" s="1" t="s">
        <v>4592</v>
      </c>
      <c r="AA91" s="1" t="s">
        <v>4435</v>
      </c>
      <c r="AB91" s="1" t="s">
        <v>5771</v>
      </c>
      <c r="AC91" s="8" t="s">
        <v>3473</v>
      </c>
      <c r="AD91" s="1" t="s">
        <v>5772</v>
      </c>
      <c r="AE91" s="8" t="s">
        <v>6054</v>
      </c>
      <c r="AF91" s="1" t="s">
        <v>5773</v>
      </c>
      <c r="AG91" s="8" t="s">
        <v>3635</v>
      </c>
      <c r="AH91" s="1">
        <v>2</v>
      </c>
      <c r="AI91" s="1" t="s">
        <v>5774</v>
      </c>
      <c r="AJ91" s="8" t="s">
        <v>3635</v>
      </c>
      <c r="AK91" s="1">
        <v>3</v>
      </c>
      <c r="AL91" s="1" t="s">
        <v>5775</v>
      </c>
      <c r="AM91" s="8" t="s">
        <v>5776</v>
      </c>
      <c r="AN91" s="1">
        <v>3</v>
      </c>
      <c r="AO91" s="1" t="s">
        <v>5777</v>
      </c>
      <c r="AP91" s="8" t="s">
        <v>5778</v>
      </c>
      <c r="AQ91" s="1">
        <v>4</v>
      </c>
      <c r="AR91" s="1" t="s">
        <v>4486</v>
      </c>
      <c r="AS91" s="1" t="s">
        <v>5779</v>
      </c>
      <c r="AT91" s="8" t="s">
        <v>5780</v>
      </c>
      <c r="AU91" s="1" t="s">
        <v>112</v>
      </c>
      <c r="AV91" s="1" t="s">
        <v>4532</v>
      </c>
      <c r="AW91" s="1" t="s">
        <v>5781</v>
      </c>
      <c r="AX91" s="23"/>
      <c r="AY91" s="24"/>
      <c r="AZ91" s="1" t="s">
        <v>4403</v>
      </c>
    </row>
    <row r="92" spans="1:52" ht="290.39999999999998" x14ac:dyDescent="0.25">
      <c r="A92" s="1">
        <v>44137.628884803242</v>
      </c>
      <c r="B92" s="1" t="s">
        <v>4377</v>
      </c>
      <c r="C92" s="1" t="s">
        <v>4404</v>
      </c>
      <c r="D92" s="1">
        <v>3</v>
      </c>
      <c r="E92" s="1" t="s">
        <v>5782</v>
      </c>
      <c r="F92" s="8" t="s">
        <v>3472</v>
      </c>
      <c r="G92" s="1" t="s">
        <v>4380</v>
      </c>
      <c r="H92" s="1" t="s">
        <v>5783</v>
      </c>
      <c r="I92" s="8" t="s">
        <v>3429</v>
      </c>
      <c r="J92" s="23"/>
      <c r="K92" s="23"/>
      <c r="L92" s="24"/>
      <c r="M92" s="1" t="s">
        <v>4407</v>
      </c>
      <c r="N92" s="1" t="s">
        <v>5784</v>
      </c>
      <c r="O92" s="8" t="s">
        <v>3244</v>
      </c>
      <c r="P92" s="1" t="s">
        <v>4409</v>
      </c>
      <c r="Q92" s="1" t="s">
        <v>5785</v>
      </c>
      <c r="R92" s="8" t="s">
        <v>5786</v>
      </c>
      <c r="S92" s="1" t="s">
        <v>4411</v>
      </c>
      <c r="T92" s="1" t="s">
        <v>4412</v>
      </c>
      <c r="U92" s="1" t="s">
        <v>4412</v>
      </c>
      <c r="V92" s="1">
        <v>2</v>
      </c>
      <c r="W92" s="1" t="s">
        <v>5787</v>
      </c>
      <c r="X92" s="8" t="s">
        <v>3960</v>
      </c>
      <c r="Y92" s="1" t="s">
        <v>5788</v>
      </c>
      <c r="Z92" s="1" t="s">
        <v>4592</v>
      </c>
      <c r="AA92" s="1" t="s">
        <v>4435</v>
      </c>
      <c r="AB92" s="1" t="s">
        <v>5789</v>
      </c>
      <c r="AC92" s="8" t="s">
        <v>4107</v>
      </c>
      <c r="AD92" s="1" t="s">
        <v>5790</v>
      </c>
      <c r="AE92" s="8" t="s">
        <v>6054</v>
      </c>
      <c r="AF92" s="1" t="s">
        <v>5791</v>
      </c>
      <c r="AG92" s="8" t="s">
        <v>5792</v>
      </c>
      <c r="AH92" s="1">
        <v>3</v>
      </c>
      <c r="AI92" s="1" t="s">
        <v>5793</v>
      </c>
      <c r="AJ92" s="8" t="s">
        <v>5794</v>
      </c>
      <c r="AK92" s="1">
        <v>3</v>
      </c>
      <c r="AL92" s="1" t="s">
        <v>5795</v>
      </c>
      <c r="AM92" s="8" t="s">
        <v>3423</v>
      </c>
      <c r="AN92" s="1">
        <v>3</v>
      </c>
      <c r="AO92" s="1" t="s">
        <v>5796</v>
      </c>
      <c r="AP92" s="8" t="s">
        <v>5797</v>
      </c>
      <c r="AQ92" s="1">
        <v>3</v>
      </c>
      <c r="AR92" s="1" t="s">
        <v>4486</v>
      </c>
      <c r="AS92" s="1" t="s">
        <v>5798</v>
      </c>
      <c r="AT92" s="8" t="s">
        <v>5799</v>
      </c>
      <c r="AU92" s="1" t="s">
        <v>62</v>
      </c>
      <c r="AV92" s="1" t="s">
        <v>4878</v>
      </c>
      <c r="AW92" s="1" t="s">
        <v>5800</v>
      </c>
      <c r="AX92" s="13" t="s">
        <v>5801</v>
      </c>
      <c r="AY92" s="8" t="s">
        <v>3463</v>
      </c>
      <c r="AZ92" s="1" t="s">
        <v>4403</v>
      </c>
    </row>
    <row r="93" spans="1:52" ht="264" x14ac:dyDescent="0.25">
      <c r="A93" s="1">
        <v>44137.67218918982</v>
      </c>
      <c r="B93" s="1" t="s">
        <v>4377</v>
      </c>
      <c r="C93" s="1" t="s">
        <v>4404</v>
      </c>
      <c r="D93" s="1">
        <v>3</v>
      </c>
      <c r="E93" s="1" t="s">
        <v>5802</v>
      </c>
      <c r="F93" s="8" t="s">
        <v>3334</v>
      </c>
      <c r="G93" s="1" t="s">
        <v>4380</v>
      </c>
      <c r="H93" s="1" t="s">
        <v>5803</v>
      </c>
      <c r="I93" s="8" t="s">
        <v>5804</v>
      </c>
      <c r="J93" s="23"/>
      <c r="K93" s="23"/>
      <c r="L93" s="24"/>
      <c r="M93" s="1" t="s">
        <v>4381</v>
      </c>
      <c r="N93" s="1" t="s">
        <v>5805</v>
      </c>
      <c r="O93" s="8" t="s">
        <v>5806</v>
      </c>
      <c r="P93" s="1" t="s">
        <v>4384</v>
      </c>
      <c r="Q93" s="1" t="s">
        <v>5807</v>
      </c>
      <c r="R93" s="8" t="s">
        <v>5808</v>
      </c>
      <c r="S93" s="1" t="s">
        <v>4404</v>
      </c>
      <c r="T93" s="1" t="s">
        <v>4386</v>
      </c>
      <c r="U93" s="1" t="s">
        <v>4387</v>
      </c>
      <c r="V93" s="1">
        <v>4</v>
      </c>
      <c r="W93" s="1" t="s">
        <v>4472</v>
      </c>
      <c r="X93" s="8"/>
      <c r="Y93" s="1" t="s">
        <v>5809</v>
      </c>
      <c r="Z93" s="1" t="s">
        <v>4434</v>
      </c>
      <c r="AA93" s="1" t="s">
        <v>4435</v>
      </c>
      <c r="AB93" s="1" t="s">
        <v>5810</v>
      </c>
      <c r="AC93" s="8" t="s">
        <v>5811</v>
      </c>
      <c r="AD93" s="1" t="s">
        <v>5812</v>
      </c>
      <c r="AE93" s="8" t="s">
        <v>6054</v>
      </c>
      <c r="AF93" s="1" t="s">
        <v>5813</v>
      </c>
      <c r="AG93" s="8" t="s">
        <v>5814</v>
      </c>
      <c r="AH93" s="1">
        <v>2</v>
      </c>
      <c r="AI93" s="1" t="s">
        <v>5815</v>
      </c>
      <c r="AJ93" s="8" t="s">
        <v>4231</v>
      </c>
      <c r="AK93" s="1">
        <v>4</v>
      </c>
      <c r="AL93" s="1" t="s">
        <v>5816</v>
      </c>
      <c r="AM93" s="8" t="s">
        <v>5817</v>
      </c>
      <c r="AN93" s="1">
        <v>4</v>
      </c>
      <c r="AO93" s="1" t="s">
        <v>5818</v>
      </c>
      <c r="AP93" s="8" t="s">
        <v>3423</v>
      </c>
      <c r="AQ93" s="1">
        <v>4</v>
      </c>
      <c r="AR93" s="1" t="s">
        <v>4398</v>
      </c>
      <c r="AS93" s="1" t="s">
        <v>5819</v>
      </c>
      <c r="AT93" s="8" t="s">
        <v>5820</v>
      </c>
      <c r="AU93" s="1" t="s">
        <v>112</v>
      </c>
      <c r="AV93" s="1" t="s">
        <v>4532</v>
      </c>
      <c r="AW93" s="1" t="s">
        <v>5821</v>
      </c>
      <c r="AX93" s="23"/>
      <c r="AY93" s="24"/>
      <c r="AZ93" s="1" t="s">
        <v>4403</v>
      </c>
    </row>
    <row r="94" spans="1:52" ht="118.8" x14ac:dyDescent="0.25">
      <c r="A94" s="1">
        <v>44137.675082187503</v>
      </c>
      <c r="B94" s="1" t="s">
        <v>4377</v>
      </c>
      <c r="C94" s="1" t="s">
        <v>4426</v>
      </c>
      <c r="D94" s="1">
        <v>3</v>
      </c>
      <c r="E94" s="1" t="s">
        <v>5822</v>
      </c>
      <c r="F94" s="8" t="s">
        <v>3472</v>
      </c>
      <c r="G94" s="1" t="s">
        <v>4380</v>
      </c>
      <c r="H94" s="1" t="s">
        <v>5823</v>
      </c>
      <c r="I94" s="8" t="s">
        <v>5824</v>
      </c>
      <c r="J94" s="23"/>
      <c r="K94" s="23"/>
      <c r="L94" s="24"/>
      <c r="M94" s="1" t="s">
        <v>4407</v>
      </c>
      <c r="N94" s="1" t="s">
        <v>5825</v>
      </c>
      <c r="O94" s="8" t="s">
        <v>3244</v>
      </c>
      <c r="P94" s="1" t="s">
        <v>4409</v>
      </c>
      <c r="Q94" s="1" t="s">
        <v>5826</v>
      </c>
      <c r="R94" s="8" t="s">
        <v>3259</v>
      </c>
      <c r="S94" s="1" t="s">
        <v>4411</v>
      </c>
      <c r="T94" s="1" t="s">
        <v>4412</v>
      </c>
      <c r="U94" s="1" t="s">
        <v>4386</v>
      </c>
      <c r="V94" s="1">
        <v>4</v>
      </c>
      <c r="W94" s="1" t="s">
        <v>4814</v>
      </c>
      <c r="X94" s="8"/>
      <c r="Y94" s="1" t="s">
        <v>4414</v>
      </c>
      <c r="Z94" s="1" t="s">
        <v>4434</v>
      </c>
      <c r="AA94" s="1" t="s">
        <v>4435</v>
      </c>
      <c r="AB94" s="1" t="s">
        <v>5827</v>
      </c>
      <c r="AC94" s="8" t="s">
        <v>3244</v>
      </c>
      <c r="AD94" s="1" t="s">
        <v>5828</v>
      </c>
      <c r="AE94" s="8" t="s">
        <v>3541</v>
      </c>
      <c r="AF94" s="1" t="s">
        <v>5829</v>
      </c>
      <c r="AG94" s="8" t="s">
        <v>3426</v>
      </c>
      <c r="AH94" s="1">
        <v>2</v>
      </c>
      <c r="AI94" s="1" t="s">
        <v>5830</v>
      </c>
      <c r="AJ94" s="8" t="s">
        <v>3427</v>
      </c>
      <c r="AK94" s="1">
        <v>4</v>
      </c>
      <c r="AL94" s="1" t="s">
        <v>5831</v>
      </c>
      <c r="AM94" s="8" t="s">
        <v>3995</v>
      </c>
      <c r="AN94" s="1">
        <v>3</v>
      </c>
      <c r="AO94" s="1" t="s">
        <v>5832</v>
      </c>
      <c r="AP94" s="8" t="s">
        <v>3474</v>
      </c>
      <c r="AQ94" s="1">
        <v>3</v>
      </c>
      <c r="AR94" s="1" t="s">
        <v>4398</v>
      </c>
      <c r="AS94" s="29" t="s">
        <v>5833</v>
      </c>
      <c r="AT94" s="8" t="s">
        <v>5834</v>
      </c>
      <c r="AU94" s="1" t="s">
        <v>112</v>
      </c>
      <c r="AV94" s="1" t="s">
        <v>4400</v>
      </c>
      <c r="AW94" s="1" t="s">
        <v>5645</v>
      </c>
      <c r="AX94" s="23"/>
      <c r="AY94" s="24"/>
      <c r="AZ94" s="1" t="s">
        <v>4403</v>
      </c>
    </row>
    <row r="95" spans="1:52" ht="211.2" x14ac:dyDescent="0.25">
      <c r="A95" s="1">
        <v>44137.708401562501</v>
      </c>
      <c r="B95" s="1" t="s">
        <v>4377</v>
      </c>
      <c r="C95" s="1" t="s">
        <v>4378</v>
      </c>
      <c r="D95" s="1">
        <v>3</v>
      </c>
      <c r="E95" s="1" t="s">
        <v>5835</v>
      </c>
      <c r="F95" s="8" t="s">
        <v>5836</v>
      </c>
      <c r="G95" s="1" t="s">
        <v>4380</v>
      </c>
      <c r="H95" s="1" t="s">
        <v>5837</v>
      </c>
      <c r="I95" s="8" t="s">
        <v>3405</v>
      </c>
      <c r="J95" s="23"/>
      <c r="K95" s="23"/>
      <c r="L95" s="24"/>
      <c r="M95" s="1" t="s">
        <v>4381</v>
      </c>
      <c r="N95" s="1" t="s">
        <v>5838</v>
      </c>
      <c r="O95" s="8" t="s">
        <v>5839</v>
      </c>
      <c r="P95" s="1" t="s">
        <v>4409</v>
      </c>
      <c r="Q95" s="1" t="s">
        <v>5840</v>
      </c>
      <c r="R95" s="8" t="s">
        <v>5841</v>
      </c>
      <c r="S95" s="1" t="s">
        <v>4404</v>
      </c>
      <c r="T95" s="1" t="s">
        <v>4412</v>
      </c>
      <c r="U95" s="1" t="s">
        <v>4386</v>
      </c>
      <c r="V95" s="1">
        <v>4</v>
      </c>
      <c r="W95" s="1" t="s">
        <v>4495</v>
      </c>
      <c r="X95" s="8"/>
      <c r="Y95" s="1" t="s">
        <v>4496</v>
      </c>
      <c r="Z95" s="1" t="s">
        <v>4592</v>
      </c>
      <c r="AA95" s="1" t="s">
        <v>4435</v>
      </c>
      <c r="AB95" s="1" t="s">
        <v>5842</v>
      </c>
      <c r="AC95" s="8" t="s">
        <v>5843</v>
      </c>
      <c r="AD95" s="1" t="s">
        <v>5844</v>
      </c>
      <c r="AE95" s="8" t="s">
        <v>5845</v>
      </c>
      <c r="AF95" s="1" t="s">
        <v>5846</v>
      </c>
      <c r="AG95" s="8" t="s">
        <v>5847</v>
      </c>
      <c r="AH95" s="1">
        <v>3</v>
      </c>
      <c r="AI95" s="1" t="s">
        <v>5848</v>
      </c>
      <c r="AJ95" s="8" t="s">
        <v>5530</v>
      </c>
      <c r="AK95" s="1">
        <v>4</v>
      </c>
      <c r="AL95" s="1" t="s">
        <v>5849</v>
      </c>
      <c r="AM95" s="8" t="s">
        <v>5850</v>
      </c>
      <c r="AN95" s="1">
        <v>3</v>
      </c>
      <c r="AO95" s="1" t="s">
        <v>5851</v>
      </c>
      <c r="AP95" s="8" t="s">
        <v>3316</v>
      </c>
      <c r="AQ95" s="1">
        <v>4</v>
      </c>
      <c r="AR95" s="1" t="s">
        <v>4398</v>
      </c>
      <c r="AS95" s="1" t="s">
        <v>5852</v>
      </c>
      <c r="AT95" s="8" t="s">
        <v>5853</v>
      </c>
      <c r="AU95" s="1" t="s">
        <v>62</v>
      </c>
      <c r="AV95" s="1" t="s">
        <v>4878</v>
      </c>
      <c r="AW95" s="1" t="s">
        <v>5127</v>
      </c>
      <c r="AX95" s="13" t="s">
        <v>5854</v>
      </c>
      <c r="AY95" s="8" t="s">
        <v>5855</v>
      </c>
      <c r="AZ95" s="1" t="s">
        <v>4403</v>
      </c>
    </row>
    <row r="96" spans="1:52" ht="264" x14ac:dyDescent="0.25">
      <c r="A96" s="1">
        <v>44138.574160497687</v>
      </c>
      <c r="B96" s="1" t="s">
        <v>4377</v>
      </c>
      <c r="C96" s="1" t="s">
        <v>4426</v>
      </c>
      <c r="D96" s="1">
        <v>2</v>
      </c>
      <c r="E96" s="1" t="s">
        <v>5856</v>
      </c>
      <c r="F96" s="8" t="s">
        <v>3472</v>
      </c>
      <c r="G96" s="1" t="s">
        <v>4380</v>
      </c>
      <c r="H96" s="1" t="s">
        <v>5857</v>
      </c>
      <c r="I96" s="8" t="s">
        <v>3352</v>
      </c>
      <c r="J96" s="23"/>
      <c r="K96" s="23"/>
      <c r="L96" s="24"/>
      <c r="M96" s="1" t="s">
        <v>4407</v>
      </c>
      <c r="N96" s="1" t="s">
        <v>5858</v>
      </c>
      <c r="O96" s="8" t="s">
        <v>3244</v>
      </c>
      <c r="P96" s="1" t="s">
        <v>4409</v>
      </c>
      <c r="Q96" s="1" t="s">
        <v>5859</v>
      </c>
      <c r="R96" s="8" t="s">
        <v>5860</v>
      </c>
      <c r="S96" s="1" t="s">
        <v>4411</v>
      </c>
      <c r="T96" s="1" t="s">
        <v>4412</v>
      </c>
      <c r="U96" s="1" t="s">
        <v>4386</v>
      </c>
      <c r="V96" s="1">
        <v>4</v>
      </c>
      <c r="W96" s="1" t="s">
        <v>4495</v>
      </c>
      <c r="X96" s="8"/>
      <c r="Y96" s="1" t="s">
        <v>4414</v>
      </c>
      <c r="Z96" s="1" t="s">
        <v>4592</v>
      </c>
      <c r="AA96" s="1" t="s">
        <v>5861</v>
      </c>
      <c r="AB96" s="1" t="s">
        <v>5862</v>
      </c>
      <c r="AC96" s="8" t="s">
        <v>5863</v>
      </c>
      <c r="AD96" s="1" t="s">
        <v>5864</v>
      </c>
      <c r="AE96" s="8" t="s">
        <v>3265</v>
      </c>
      <c r="AF96" s="1" t="s">
        <v>5865</v>
      </c>
      <c r="AG96" s="8" t="s">
        <v>3635</v>
      </c>
      <c r="AH96" s="1">
        <v>2</v>
      </c>
      <c r="AI96" s="1" t="s">
        <v>4397</v>
      </c>
      <c r="AJ96" s="8" t="s">
        <v>3346</v>
      </c>
      <c r="AK96" s="1">
        <v>4</v>
      </c>
      <c r="AL96" s="1" t="s">
        <v>5866</v>
      </c>
      <c r="AM96" s="8" t="s">
        <v>3556</v>
      </c>
      <c r="AN96" s="1">
        <v>3</v>
      </c>
      <c r="AO96" s="1" t="s">
        <v>5867</v>
      </c>
      <c r="AP96" s="8" t="s">
        <v>3447</v>
      </c>
      <c r="AQ96" s="1">
        <v>3</v>
      </c>
      <c r="AR96" s="1" t="s">
        <v>4398</v>
      </c>
      <c r="AS96" s="1" t="s">
        <v>5868</v>
      </c>
      <c r="AT96" s="8" t="s">
        <v>5869</v>
      </c>
      <c r="AU96" s="1" t="s">
        <v>112</v>
      </c>
      <c r="AV96" s="1" t="s">
        <v>4400</v>
      </c>
      <c r="AW96" s="1" t="s">
        <v>5870</v>
      </c>
      <c r="AX96" s="23"/>
      <c r="AY96" s="24"/>
      <c r="AZ96" s="1" t="s">
        <v>4403</v>
      </c>
    </row>
    <row r="97" spans="1:52" ht="184.8" x14ac:dyDescent="0.25">
      <c r="A97" s="1">
        <v>44138.589367673616</v>
      </c>
      <c r="B97" s="1" t="s">
        <v>4377</v>
      </c>
      <c r="C97" s="1" t="s">
        <v>4454</v>
      </c>
      <c r="D97" s="1">
        <v>3</v>
      </c>
      <c r="E97" s="1" t="s">
        <v>5871</v>
      </c>
      <c r="F97" s="8" t="s">
        <v>5872</v>
      </c>
      <c r="G97" s="1" t="s">
        <v>4380</v>
      </c>
      <c r="H97" s="1" t="s">
        <v>5873</v>
      </c>
      <c r="I97" s="8" t="s">
        <v>5874</v>
      </c>
      <c r="J97" s="23"/>
      <c r="K97" s="23"/>
      <c r="L97" s="24"/>
      <c r="M97" s="1" t="s">
        <v>4407</v>
      </c>
      <c r="N97" s="1" t="s">
        <v>5875</v>
      </c>
      <c r="O97" s="8" t="s">
        <v>3244</v>
      </c>
      <c r="P97" s="1" t="s">
        <v>4409</v>
      </c>
      <c r="Q97" s="1" t="s">
        <v>5876</v>
      </c>
      <c r="R97" s="8" t="s">
        <v>3377</v>
      </c>
      <c r="S97" s="1" t="s">
        <v>4411</v>
      </c>
      <c r="T97" s="1" t="s">
        <v>4412</v>
      </c>
      <c r="U97" s="1" t="s">
        <v>4386</v>
      </c>
      <c r="V97" s="1">
        <v>4</v>
      </c>
      <c r="W97" s="1" t="s">
        <v>4814</v>
      </c>
      <c r="X97" s="8"/>
      <c r="Y97" s="1" t="s">
        <v>4676</v>
      </c>
      <c r="Z97" s="1" t="s">
        <v>4592</v>
      </c>
      <c r="AA97" s="1" t="s">
        <v>4435</v>
      </c>
      <c r="AB97" s="1" t="s">
        <v>5877</v>
      </c>
      <c r="AC97" s="8" t="s">
        <v>3481</v>
      </c>
      <c r="AD97" s="1" t="s">
        <v>5878</v>
      </c>
      <c r="AE97" s="8" t="s">
        <v>3449</v>
      </c>
      <c r="AF97" s="1" t="s">
        <v>5879</v>
      </c>
      <c r="AG97" s="8" t="s">
        <v>5880</v>
      </c>
      <c r="AH97" s="1">
        <v>1</v>
      </c>
      <c r="AI97" s="1" t="s">
        <v>5881</v>
      </c>
      <c r="AJ97" s="8" t="s">
        <v>5882</v>
      </c>
      <c r="AK97" s="1">
        <v>3</v>
      </c>
      <c r="AL97" s="1" t="s">
        <v>5883</v>
      </c>
      <c r="AM97" s="8" t="s">
        <v>5884</v>
      </c>
      <c r="AN97" s="1">
        <v>1</v>
      </c>
      <c r="AO97" s="1" t="s">
        <v>5885</v>
      </c>
      <c r="AP97" s="8" t="s">
        <v>5886</v>
      </c>
      <c r="AQ97" s="1">
        <v>4</v>
      </c>
      <c r="AR97" s="1" t="s">
        <v>4398</v>
      </c>
      <c r="AS97" s="1" t="s">
        <v>5887</v>
      </c>
      <c r="AT97" s="8" t="s">
        <v>5888</v>
      </c>
      <c r="AU97" s="1" t="s">
        <v>112</v>
      </c>
      <c r="AV97" s="1" t="s">
        <v>4532</v>
      </c>
      <c r="AW97" s="1" t="s">
        <v>5800</v>
      </c>
      <c r="AX97" s="1" t="s">
        <v>5889</v>
      </c>
      <c r="AY97" s="8"/>
      <c r="AZ97" s="1" t="s">
        <v>4403</v>
      </c>
    </row>
    <row r="98" spans="1:52" ht="158.4" x14ac:dyDescent="0.25">
      <c r="A98" s="1">
        <v>44138.770156250001</v>
      </c>
      <c r="B98" s="1" t="s">
        <v>4377</v>
      </c>
      <c r="C98" s="1" t="s">
        <v>4378</v>
      </c>
      <c r="D98" s="1">
        <v>2</v>
      </c>
      <c r="E98" s="1" t="s">
        <v>5890</v>
      </c>
      <c r="F98" s="8" t="s">
        <v>4236</v>
      </c>
      <c r="G98" s="1" t="s">
        <v>4380</v>
      </c>
      <c r="H98" s="1" t="s">
        <v>5891</v>
      </c>
      <c r="I98" s="8" t="s">
        <v>5892</v>
      </c>
      <c r="J98" s="23"/>
      <c r="K98" s="23"/>
      <c r="L98" s="24"/>
      <c r="M98" s="1" t="s">
        <v>4407</v>
      </c>
      <c r="N98" s="1" t="s">
        <v>5893</v>
      </c>
      <c r="O98" s="8" t="s">
        <v>5894</v>
      </c>
      <c r="P98" s="1" t="s">
        <v>4409</v>
      </c>
      <c r="Q98" s="1" t="s">
        <v>5895</v>
      </c>
      <c r="R98" s="8" t="s">
        <v>3472</v>
      </c>
      <c r="S98" s="1" t="s">
        <v>4411</v>
      </c>
      <c r="T98" s="1" t="s">
        <v>4412</v>
      </c>
      <c r="U98" s="1" t="s">
        <v>4386</v>
      </c>
      <c r="V98" s="1">
        <v>4</v>
      </c>
      <c r="W98" s="1" t="s">
        <v>4814</v>
      </c>
      <c r="X98" s="8"/>
      <c r="Y98" s="1" t="s">
        <v>4676</v>
      </c>
      <c r="Z98" s="1" t="s">
        <v>4592</v>
      </c>
      <c r="AA98" s="1" t="s">
        <v>4435</v>
      </c>
      <c r="AB98" s="1" t="s">
        <v>5896</v>
      </c>
      <c r="AC98" s="8" t="s">
        <v>5897</v>
      </c>
      <c r="AD98" s="1" t="s">
        <v>5898</v>
      </c>
      <c r="AE98" s="8" t="s">
        <v>5899</v>
      </c>
      <c r="AF98" s="1" t="s">
        <v>5900</v>
      </c>
      <c r="AG98" s="8" t="s">
        <v>4037</v>
      </c>
      <c r="AH98" s="1">
        <v>2</v>
      </c>
      <c r="AI98" s="1" t="s">
        <v>5901</v>
      </c>
      <c r="AJ98" s="8" t="s">
        <v>3635</v>
      </c>
      <c r="AK98" s="1">
        <v>3</v>
      </c>
      <c r="AL98" s="1" t="s">
        <v>5902</v>
      </c>
      <c r="AM98" s="8" t="s">
        <v>3970</v>
      </c>
      <c r="AN98" s="1">
        <v>2</v>
      </c>
      <c r="AO98" s="1" t="s">
        <v>5903</v>
      </c>
      <c r="AP98" s="8" t="s">
        <v>5904</v>
      </c>
      <c r="AQ98" s="1">
        <v>4</v>
      </c>
      <c r="AR98" s="1" t="s">
        <v>4486</v>
      </c>
      <c r="AS98" s="13" t="s">
        <v>5905</v>
      </c>
      <c r="AT98" s="8" t="s">
        <v>5906</v>
      </c>
      <c r="AU98" s="1" t="s">
        <v>62</v>
      </c>
      <c r="AV98" s="1" t="s">
        <v>4878</v>
      </c>
      <c r="AW98" s="1" t="s">
        <v>5907</v>
      </c>
      <c r="AX98" s="23"/>
      <c r="AY98" s="24"/>
      <c r="AZ98" s="1" t="s">
        <v>4403</v>
      </c>
    </row>
    <row r="99" spans="1:52" ht="303.60000000000002" x14ac:dyDescent="0.25">
      <c r="A99" s="1">
        <v>44138.802295543981</v>
      </c>
      <c r="B99" s="1" t="s">
        <v>4377</v>
      </c>
      <c r="C99" s="1" t="s">
        <v>4378</v>
      </c>
      <c r="D99" s="1">
        <v>1</v>
      </c>
      <c r="E99" s="1" t="s">
        <v>5908</v>
      </c>
      <c r="F99" s="8" t="s">
        <v>3292</v>
      </c>
      <c r="G99" s="1" t="s">
        <v>4380</v>
      </c>
      <c r="H99" s="1" t="s">
        <v>5909</v>
      </c>
      <c r="I99" s="8" t="s">
        <v>5910</v>
      </c>
      <c r="J99" s="23"/>
      <c r="K99" s="23"/>
      <c r="L99" s="24"/>
      <c r="M99" s="1" t="s">
        <v>4381</v>
      </c>
      <c r="N99" s="1" t="s">
        <v>5911</v>
      </c>
      <c r="O99" s="8" t="s">
        <v>5912</v>
      </c>
      <c r="P99" s="1" t="s">
        <v>4409</v>
      </c>
      <c r="Q99" s="1" t="s">
        <v>5913</v>
      </c>
      <c r="R99" s="8" t="s">
        <v>3259</v>
      </c>
      <c r="S99" s="1" t="s">
        <v>4404</v>
      </c>
      <c r="T99" s="1" t="s">
        <v>4412</v>
      </c>
      <c r="U99" s="1" t="s">
        <v>4386</v>
      </c>
      <c r="V99" s="1">
        <v>4</v>
      </c>
      <c r="W99" s="1" t="s">
        <v>5914</v>
      </c>
      <c r="X99" s="8"/>
      <c r="Y99" s="1" t="s">
        <v>4414</v>
      </c>
      <c r="Z99" s="1" t="s">
        <v>4434</v>
      </c>
      <c r="AA99" s="1" t="s">
        <v>4435</v>
      </c>
      <c r="AB99" s="1" t="s">
        <v>5915</v>
      </c>
      <c r="AC99" s="8" t="s">
        <v>3264</v>
      </c>
      <c r="AD99" s="1" t="s">
        <v>5916</v>
      </c>
      <c r="AE99" s="8" t="s">
        <v>3265</v>
      </c>
      <c r="AF99" s="1" t="s">
        <v>5917</v>
      </c>
      <c r="AG99" s="8" t="s">
        <v>3635</v>
      </c>
      <c r="AH99" s="1">
        <v>2</v>
      </c>
      <c r="AI99" s="1" t="s">
        <v>5918</v>
      </c>
      <c r="AJ99" s="8" t="s">
        <v>3574</v>
      </c>
      <c r="AK99" s="1">
        <v>4</v>
      </c>
      <c r="AL99" s="1" t="s">
        <v>5919</v>
      </c>
      <c r="AM99" s="8" t="s">
        <v>3423</v>
      </c>
      <c r="AN99" s="1">
        <v>4</v>
      </c>
      <c r="AO99" s="1" t="s">
        <v>5920</v>
      </c>
      <c r="AP99" s="8" t="s">
        <v>5921</v>
      </c>
      <c r="AQ99" s="1">
        <v>4</v>
      </c>
      <c r="AR99" s="1" t="s">
        <v>4486</v>
      </c>
      <c r="AS99" s="1" t="s">
        <v>5922</v>
      </c>
      <c r="AT99" s="8" t="s">
        <v>5923</v>
      </c>
      <c r="AU99" s="1" t="s">
        <v>112</v>
      </c>
      <c r="AV99" s="1" t="s">
        <v>4532</v>
      </c>
      <c r="AW99" s="1" t="s">
        <v>5800</v>
      </c>
      <c r="AX99" s="23"/>
      <c r="AY99" s="24"/>
      <c r="AZ99" s="1" t="s">
        <v>4403</v>
      </c>
    </row>
    <row r="100" spans="1:52" ht="277.2" x14ac:dyDescent="0.25">
      <c r="A100" s="1">
        <v>44141.304249166671</v>
      </c>
      <c r="B100" s="1" t="s">
        <v>4377</v>
      </c>
      <c r="C100" s="1" t="s">
        <v>4378</v>
      </c>
      <c r="D100" s="1">
        <v>3</v>
      </c>
      <c r="E100" s="1" t="s">
        <v>5924</v>
      </c>
      <c r="F100" s="8" t="s">
        <v>5925</v>
      </c>
      <c r="G100" s="1" t="s">
        <v>4501</v>
      </c>
      <c r="H100" s="1" t="s">
        <v>5926</v>
      </c>
      <c r="I100" s="8" t="s">
        <v>4330</v>
      </c>
      <c r="J100" s="1" t="s">
        <v>4504</v>
      </c>
      <c r="K100" s="1" t="s">
        <v>5927</v>
      </c>
      <c r="L100" s="8" t="s">
        <v>5928</v>
      </c>
      <c r="M100" s="1" t="s">
        <v>4407</v>
      </c>
      <c r="N100" s="1" t="s">
        <v>5929</v>
      </c>
      <c r="O100" s="8" t="s">
        <v>3244</v>
      </c>
      <c r="P100" s="1" t="s">
        <v>4384</v>
      </c>
      <c r="Q100" s="1" t="s">
        <v>5930</v>
      </c>
      <c r="R100" s="8" t="s">
        <v>3286</v>
      </c>
      <c r="S100" s="1" t="s">
        <v>4454</v>
      </c>
      <c r="T100" s="1" t="s">
        <v>4412</v>
      </c>
      <c r="U100" s="1" t="s">
        <v>4412</v>
      </c>
      <c r="V100" s="1">
        <v>3</v>
      </c>
      <c r="W100" s="1" t="s">
        <v>5931</v>
      </c>
      <c r="X100" s="8" t="s">
        <v>3463</v>
      </c>
      <c r="Y100" s="1" t="s">
        <v>4496</v>
      </c>
      <c r="Z100" s="1" t="s">
        <v>4592</v>
      </c>
      <c r="AA100" s="1" t="s">
        <v>4435</v>
      </c>
      <c r="AB100" s="1" t="s">
        <v>5932</v>
      </c>
      <c r="AC100" s="8" t="s">
        <v>5933</v>
      </c>
      <c r="AD100" s="1" t="s">
        <v>5934</v>
      </c>
      <c r="AE100" s="8" t="s">
        <v>6054</v>
      </c>
      <c r="AF100" s="1" t="s">
        <v>5935</v>
      </c>
      <c r="AG100" s="8" t="s">
        <v>3426</v>
      </c>
      <c r="AH100" s="1">
        <v>2</v>
      </c>
      <c r="AI100" s="1" t="s">
        <v>5936</v>
      </c>
      <c r="AJ100" s="8" t="s">
        <v>3463</v>
      </c>
      <c r="AK100" s="1">
        <v>3</v>
      </c>
      <c r="AL100" s="1" t="s">
        <v>5937</v>
      </c>
      <c r="AM100" s="8" t="s">
        <v>3485</v>
      </c>
      <c r="AN100" s="1">
        <v>2</v>
      </c>
      <c r="AO100" s="13" t="s">
        <v>5938</v>
      </c>
      <c r="AP100" s="8" t="s">
        <v>5939</v>
      </c>
      <c r="AQ100" s="1">
        <v>3</v>
      </c>
      <c r="AR100" s="1" t="s">
        <v>4714</v>
      </c>
      <c r="AS100" s="13" t="s">
        <v>5940</v>
      </c>
      <c r="AT100" s="8" t="s">
        <v>5941</v>
      </c>
      <c r="AU100" s="1" t="s">
        <v>112</v>
      </c>
      <c r="AV100" s="1" t="s">
        <v>4532</v>
      </c>
      <c r="AW100" s="1" t="s">
        <v>4852</v>
      </c>
      <c r="AX100" s="1" t="s">
        <v>5942</v>
      </c>
      <c r="AY100" s="8"/>
      <c r="AZ100" s="1" t="s">
        <v>4403</v>
      </c>
    </row>
    <row r="101" spans="1:52" ht="118.8" x14ac:dyDescent="0.25">
      <c r="A101" s="1">
        <v>44141.645735405094</v>
      </c>
      <c r="B101" s="1" t="s">
        <v>4377</v>
      </c>
      <c r="C101" s="1" t="s">
        <v>4454</v>
      </c>
      <c r="D101" s="1">
        <v>3</v>
      </c>
      <c r="E101" s="1" t="s">
        <v>5943</v>
      </c>
      <c r="F101" s="8" t="s">
        <v>3286</v>
      </c>
      <c r="G101" s="1" t="s">
        <v>4380</v>
      </c>
      <c r="H101" s="1" t="s">
        <v>5944</v>
      </c>
      <c r="I101" s="8" t="s">
        <v>4281</v>
      </c>
      <c r="J101" s="23"/>
      <c r="K101" s="23"/>
      <c r="L101" s="24"/>
      <c r="M101" s="1" t="s">
        <v>4407</v>
      </c>
      <c r="N101" s="1" t="s">
        <v>5945</v>
      </c>
      <c r="O101" s="8" t="s">
        <v>5946</v>
      </c>
      <c r="P101" s="1" t="s">
        <v>4384</v>
      </c>
      <c r="Q101" s="1" t="s">
        <v>5947</v>
      </c>
      <c r="R101" s="8" t="s">
        <v>3259</v>
      </c>
      <c r="S101" s="1" t="s">
        <v>4454</v>
      </c>
      <c r="T101" s="1" t="s">
        <v>4386</v>
      </c>
      <c r="U101" s="1" t="s">
        <v>4387</v>
      </c>
      <c r="V101" s="1">
        <v>3</v>
      </c>
      <c r="W101" s="1" t="s">
        <v>4814</v>
      </c>
      <c r="X101" s="8"/>
      <c r="Y101" s="1" t="s">
        <v>5678</v>
      </c>
      <c r="Z101" s="1" t="s">
        <v>4434</v>
      </c>
      <c r="AA101" s="1" t="s">
        <v>4435</v>
      </c>
      <c r="AB101" s="1" t="s">
        <v>5948</v>
      </c>
      <c r="AC101" s="8" t="s">
        <v>3244</v>
      </c>
      <c r="AD101" s="1" t="s">
        <v>1878</v>
      </c>
      <c r="AE101" s="8" t="s">
        <v>3241</v>
      </c>
      <c r="AF101" s="1" t="s">
        <v>5949</v>
      </c>
      <c r="AG101" s="8" t="s">
        <v>3292</v>
      </c>
      <c r="AH101" s="1">
        <v>3</v>
      </c>
      <c r="AI101" s="1" t="s">
        <v>5950</v>
      </c>
      <c r="AJ101" s="8" t="s">
        <v>3427</v>
      </c>
      <c r="AK101" s="1">
        <v>4</v>
      </c>
      <c r="AL101" s="1" t="s">
        <v>5951</v>
      </c>
      <c r="AM101" s="8" t="s">
        <v>3302</v>
      </c>
      <c r="AN101" s="1">
        <v>3</v>
      </c>
      <c r="AO101" s="1" t="s">
        <v>5952</v>
      </c>
      <c r="AP101" s="8" t="s">
        <v>3549</v>
      </c>
      <c r="AQ101" s="1">
        <v>3</v>
      </c>
      <c r="AR101" s="1" t="s">
        <v>4398</v>
      </c>
      <c r="AS101" s="1" t="s">
        <v>5953</v>
      </c>
      <c r="AT101" s="8" t="s">
        <v>5954</v>
      </c>
      <c r="AU101" s="1" t="s">
        <v>112</v>
      </c>
      <c r="AV101" s="1" t="s">
        <v>5955</v>
      </c>
      <c r="AW101" s="1" t="s">
        <v>4401</v>
      </c>
      <c r="AX101" s="23"/>
      <c r="AY101" s="24"/>
      <c r="AZ101" s="1" t="s">
        <v>4403</v>
      </c>
    </row>
    <row r="102" spans="1:52" ht="237.6" x14ac:dyDescent="0.25">
      <c r="A102" s="1">
        <v>44168.862017407402</v>
      </c>
      <c r="B102" s="1" t="s">
        <v>4377</v>
      </c>
      <c r="C102" s="1" t="s">
        <v>4426</v>
      </c>
      <c r="D102" s="1">
        <v>4</v>
      </c>
      <c r="E102" s="1" t="s">
        <v>5956</v>
      </c>
      <c r="F102" s="8" t="s">
        <v>5957</v>
      </c>
      <c r="G102" s="1" t="s">
        <v>4501</v>
      </c>
      <c r="H102" s="1" t="s">
        <v>5958</v>
      </c>
      <c r="I102" s="8" t="s">
        <v>3242</v>
      </c>
      <c r="J102" s="1" t="s">
        <v>4504</v>
      </c>
      <c r="K102" s="1" t="s">
        <v>5959</v>
      </c>
      <c r="L102" s="8" t="s">
        <v>5960</v>
      </c>
      <c r="M102" s="1" t="s">
        <v>4381</v>
      </c>
      <c r="N102" s="1" t="s">
        <v>5961</v>
      </c>
      <c r="O102" s="8" t="s">
        <v>5962</v>
      </c>
      <c r="P102" s="1" t="s">
        <v>4384</v>
      </c>
      <c r="Q102" s="1" t="s">
        <v>5963</v>
      </c>
      <c r="R102" s="8" t="s">
        <v>3277</v>
      </c>
      <c r="S102" s="1" t="s">
        <v>4378</v>
      </c>
      <c r="T102" s="1" t="s">
        <v>4412</v>
      </c>
      <c r="U102" s="1" t="s">
        <v>4386</v>
      </c>
      <c r="V102" s="1">
        <v>4</v>
      </c>
      <c r="W102" s="1" t="s">
        <v>4388</v>
      </c>
      <c r="X102" s="8"/>
      <c r="Y102" s="1" t="s">
        <v>4496</v>
      </c>
      <c r="Z102" s="1" t="s">
        <v>4592</v>
      </c>
      <c r="AA102" s="1" t="s">
        <v>4435</v>
      </c>
      <c r="AB102" s="1" t="s">
        <v>5964</v>
      </c>
      <c r="AC102" s="8" t="s">
        <v>3244</v>
      </c>
      <c r="AD102" s="1" t="s">
        <v>5965</v>
      </c>
      <c r="AE102" s="8" t="s">
        <v>3536</v>
      </c>
      <c r="AF102" s="1" t="s">
        <v>5966</v>
      </c>
      <c r="AG102" s="8" t="s">
        <v>5967</v>
      </c>
      <c r="AH102" s="1">
        <v>4</v>
      </c>
      <c r="AI102" s="1" t="s">
        <v>5968</v>
      </c>
      <c r="AJ102" s="8" t="s">
        <v>3240</v>
      </c>
      <c r="AK102" s="1">
        <v>3</v>
      </c>
      <c r="AL102" s="1" t="s">
        <v>5969</v>
      </c>
      <c r="AM102" s="8" t="s">
        <v>3355</v>
      </c>
      <c r="AN102" s="1">
        <v>3</v>
      </c>
      <c r="AO102" s="1" t="s">
        <v>5970</v>
      </c>
      <c r="AP102" s="8" t="s">
        <v>5971</v>
      </c>
      <c r="AQ102" s="1">
        <v>3</v>
      </c>
      <c r="AR102" s="1" t="s">
        <v>4714</v>
      </c>
      <c r="AS102" s="1" t="s">
        <v>5972</v>
      </c>
      <c r="AT102" s="8" t="s">
        <v>3862</v>
      </c>
      <c r="AU102" s="1" t="s">
        <v>62</v>
      </c>
      <c r="AV102" s="1" t="s">
        <v>5973</v>
      </c>
      <c r="AW102" s="1" t="s">
        <v>4401</v>
      </c>
      <c r="AX102" s="1" t="s">
        <v>5974</v>
      </c>
      <c r="AY102" s="8"/>
      <c r="AZ102" s="1" t="s">
        <v>4403</v>
      </c>
    </row>
    <row r="103" spans="1:52" ht="145.19999999999999" x14ac:dyDescent="0.25">
      <c r="A103" s="1">
        <v>44169.567417824073</v>
      </c>
      <c r="B103" s="1" t="s">
        <v>4377</v>
      </c>
      <c r="C103" s="1" t="s">
        <v>4378</v>
      </c>
      <c r="D103" s="1">
        <v>1</v>
      </c>
      <c r="E103" s="1" t="s">
        <v>5975</v>
      </c>
      <c r="F103" s="8" t="s">
        <v>5976</v>
      </c>
      <c r="G103" s="1" t="s">
        <v>4380</v>
      </c>
      <c r="H103" s="1" t="s">
        <v>5977</v>
      </c>
      <c r="I103" s="8" t="s">
        <v>3405</v>
      </c>
      <c r="J103" s="23"/>
      <c r="K103" s="23"/>
      <c r="L103" s="24"/>
      <c r="M103" s="1" t="s">
        <v>4407</v>
      </c>
      <c r="N103" s="1" t="s">
        <v>5978</v>
      </c>
      <c r="O103" s="8" t="s">
        <v>3244</v>
      </c>
      <c r="P103" s="1" t="s">
        <v>4384</v>
      </c>
      <c r="Q103" s="1" t="s">
        <v>5979</v>
      </c>
      <c r="R103" s="8" t="s">
        <v>5980</v>
      </c>
      <c r="S103" s="1" t="s">
        <v>4454</v>
      </c>
      <c r="T103" s="1" t="s">
        <v>4412</v>
      </c>
      <c r="U103" s="1" t="s">
        <v>4386</v>
      </c>
      <c r="V103" s="1">
        <v>2</v>
      </c>
      <c r="W103" s="1" t="s">
        <v>5981</v>
      </c>
      <c r="X103" s="8" t="s">
        <v>3463</v>
      </c>
      <c r="Y103" s="1" t="s">
        <v>5982</v>
      </c>
      <c r="Z103" s="1" t="s">
        <v>4592</v>
      </c>
      <c r="AA103" s="1" t="s">
        <v>4435</v>
      </c>
      <c r="AB103" s="1" t="s">
        <v>5983</v>
      </c>
      <c r="AC103" s="8" t="s">
        <v>3802</v>
      </c>
      <c r="AD103" s="1" t="s">
        <v>5984</v>
      </c>
      <c r="AE103" s="8" t="s">
        <v>3340</v>
      </c>
      <c r="AF103" s="1" t="s">
        <v>5985</v>
      </c>
      <c r="AG103" s="8" t="s">
        <v>3574</v>
      </c>
      <c r="AH103" s="1">
        <v>2</v>
      </c>
      <c r="AI103" s="1" t="s">
        <v>5986</v>
      </c>
      <c r="AJ103" s="8" t="s">
        <v>3801</v>
      </c>
      <c r="AK103" s="1">
        <v>4</v>
      </c>
      <c r="AL103" s="1" t="s">
        <v>5987</v>
      </c>
      <c r="AM103" s="8" t="s">
        <v>5760</v>
      </c>
      <c r="AN103" s="1">
        <v>2</v>
      </c>
      <c r="AO103" s="1" t="s">
        <v>5988</v>
      </c>
      <c r="AP103" s="8" t="s">
        <v>4198</v>
      </c>
      <c r="AQ103" s="1">
        <v>3</v>
      </c>
      <c r="AR103" s="1" t="s">
        <v>4398</v>
      </c>
      <c r="AS103" s="13" t="s">
        <v>5989</v>
      </c>
      <c r="AT103" s="8" t="s">
        <v>5990</v>
      </c>
      <c r="AU103" s="1" t="s">
        <v>112</v>
      </c>
      <c r="AV103" s="1" t="s">
        <v>4532</v>
      </c>
      <c r="AW103" s="1" t="s">
        <v>5800</v>
      </c>
      <c r="AX103" s="23"/>
      <c r="AY103" s="24"/>
      <c r="AZ103" s="1" t="s">
        <v>4403</v>
      </c>
    </row>
    <row r="104" spans="1:52" ht="198" x14ac:dyDescent="0.25">
      <c r="A104" s="1">
        <v>44192.542011412035</v>
      </c>
      <c r="B104" s="1" t="s">
        <v>4377</v>
      </c>
      <c r="C104" s="1" t="s">
        <v>4378</v>
      </c>
      <c r="D104" s="1">
        <v>1</v>
      </c>
      <c r="E104" s="1" t="s">
        <v>5991</v>
      </c>
      <c r="F104" s="8" t="s">
        <v>5992</v>
      </c>
      <c r="G104" s="1" t="s">
        <v>4501</v>
      </c>
      <c r="H104" s="1" t="s">
        <v>5993</v>
      </c>
      <c r="I104" s="8" t="s">
        <v>3953</v>
      </c>
      <c r="J104" s="1" t="s">
        <v>4584</v>
      </c>
      <c r="K104" s="1" t="s">
        <v>5994</v>
      </c>
      <c r="L104" s="8" t="s">
        <v>5995</v>
      </c>
      <c r="M104" s="1" t="s">
        <v>4407</v>
      </c>
      <c r="N104" s="1" t="s">
        <v>5993</v>
      </c>
      <c r="O104" s="8" t="s">
        <v>3265</v>
      </c>
      <c r="P104" s="1" t="s">
        <v>4409</v>
      </c>
      <c r="Q104" s="1" t="s">
        <v>5996</v>
      </c>
      <c r="R104" s="8" t="s">
        <v>3259</v>
      </c>
      <c r="S104" s="1" t="s">
        <v>4454</v>
      </c>
      <c r="T104" s="1" t="s">
        <v>4386</v>
      </c>
      <c r="U104" s="1" t="s">
        <v>4412</v>
      </c>
      <c r="V104" s="1">
        <v>2</v>
      </c>
      <c r="W104" s="1" t="s">
        <v>4783</v>
      </c>
      <c r="X104" s="8"/>
      <c r="Y104" s="1" t="s">
        <v>5997</v>
      </c>
      <c r="Z104" s="1" t="s">
        <v>4434</v>
      </c>
      <c r="AA104" s="1" t="s">
        <v>4435</v>
      </c>
      <c r="AB104" s="1" t="s">
        <v>5998</v>
      </c>
      <c r="AC104" s="8" t="s">
        <v>5999</v>
      </c>
      <c r="AD104" s="1" t="s">
        <v>6000</v>
      </c>
      <c r="AE104" s="8" t="s">
        <v>6054</v>
      </c>
      <c r="AF104" s="1" t="s">
        <v>6001</v>
      </c>
      <c r="AG104" s="8" t="s">
        <v>5792</v>
      </c>
      <c r="AH104" s="1">
        <v>2</v>
      </c>
      <c r="AI104" s="1" t="s">
        <v>6002</v>
      </c>
      <c r="AJ104" s="8" t="s">
        <v>6003</v>
      </c>
      <c r="AK104" s="1">
        <v>4</v>
      </c>
      <c r="AL104" s="1" t="s">
        <v>6004</v>
      </c>
      <c r="AM104" s="8" t="s">
        <v>3676</v>
      </c>
      <c r="AN104" s="1">
        <v>1</v>
      </c>
      <c r="AO104" s="1" t="s">
        <v>6005</v>
      </c>
      <c r="AP104" s="8" t="s">
        <v>6006</v>
      </c>
      <c r="AQ104" s="1">
        <v>2</v>
      </c>
      <c r="AR104" s="1" t="s">
        <v>4398</v>
      </c>
      <c r="AS104" s="1" t="s">
        <v>6007</v>
      </c>
      <c r="AT104" s="8" t="s">
        <v>3953</v>
      </c>
      <c r="AU104" s="1" t="s">
        <v>112</v>
      </c>
      <c r="AV104" s="1" t="s">
        <v>4878</v>
      </c>
      <c r="AW104" s="1" t="s">
        <v>4401</v>
      </c>
      <c r="AX104" s="23"/>
      <c r="AY104" s="24"/>
      <c r="AZ104" s="1" t="s">
        <v>4403</v>
      </c>
    </row>
    <row r="105" spans="1:52" ht="132" x14ac:dyDescent="0.25">
      <c r="A105" s="1">
        <v>44220.55721013889</v>
      </c>
      <c r="B105" s="1" t="s">
        <v>4377</v>
      </c>
      <c r="C105" s="1" t="s">
        <v>4605</v>
      </c>
      <c r="D105" s="1">
        <v>1</v>
      </c>
      <c r="E105" s="1" t="s">
        <v>6008</v>
      </c>
      <c r="F105" s="8" t="s">
        <v>3286</v>
      </c>
      <c r="G105" s="1" t="s">
        <v>4501</v>
      </c>
      <c r="H105" s="1" t="s">
        <v>6009</v>
      </c>
      <c r="I105" s="8" t="s">
        <v>6010</v>
      </c>
      <c r="J105" s="1" t="s">
        <v>4504</v>
      </c>
      <c r="K105" s="1" t="s">
        <v>6011</v>
      </c>
      <c r="L105" s="8" t="s">
        <v>6012</v>
      </c>
      <c r="M105" s="1" t="s">
        <v>4407</v>
      </c>
      <c r="N105" s="1" t="s">
        <v>6013</v>
      </c>
      <c r="O105" s="8" t="s">
        <v>3911</v>
      </c>
      <c r="P105" s="1" t="s">
        <v>4384</v>
      </c>
      <c r="Q105" s="1" t="s">
        <v>6014</v>
      </c>
      <c r="R105" s="8" t="s">
        <v>3242</v>
      </c>
      <c r="S105" s="1" t="s">
        <v>4454</v>
      </c>
      <c r="T105" s="1" t="s">
        <v>4412</v>
      </c>
      <c r="U105" s="1" t="s">
        <v>4386</v>
      </c>
      <c r="V105" s="1">
        <v>3</v>
      </c>
      <c r="W105" s="1" t="s">
        <v>4495</v>
      </c>
      <c r="X105" s="8"/>
      <c r="Y105" s="1" t="s">
        <v>4496</v>
      </c>
      <c r="Z105" s="1" t="s">
        <v>4592</v>
      </c>
      <c r="AA105" s="1" t="s">
        <v>4435</v>
      </c>
      <c r="AB105" s="1" t="s">
        <v>6015</v>
      </c>
      <c r="AC105" s="8" t="s">
        <v>3244</v>
      </c>
      <c r="AD105" s="1" t="s">
        <v>5717</v>
      </c>
      <c r="AE105" s="8" t="s">
        <v>6054</v>
      </c>
      <c r="AF105" s="1" t="s">
        <v>6016</v>
      </c>
      <c r="AG105" s="8" t="s">
        <v>6017</v>
      </c>
      <c r="AH105" s="1">
        <v>2</v>
      </c>
      <c r="AI105" s="1" t="s">
        <v>6018</v>
      </c>
      <c r="AJ105" s="8" t="s">
        <v>5169</v>
      </c>
      <c r="AK105" s="1">
        <v>4</v>
      </c>
      <c r="AL105" s="1" t="s">
        <v>6019</v>
      </c>
      <c r="AM105" s="8" t="s">
        <v>3423</v>
      </c>
      <c r="AN105" s="1">
        <v>3</v>
      </c>
      <c r="AO105" s="1" t="s">
        <v>6020</v>
      </c>
      <c r="AP105" s="8" t="s">
        <v>4703</v>
      </c>
      <c r="AQ105" s="1">
        <v>4</v>
      </c>
      <c r="AR105" s="1" t="s">
        <v>4486</v>
      </c>
      <c r="AS105" s="1" t="s">
        <v>6021</v>
      </c>
      <c r="AT105" s="8" t="s">
        <v>6022</v>
      </c>
      <c r="AU105" s="1" t="s">
        <v>62</v>
      </c>
      <c r="AV105" s="1" t="s">
        <v>4532</v>
      </c>
      <c r="AW105" s="1" t="s">
        <v>4401</v>
      </c>
      <c r="AX105" s="1" t="s">
        <v>6023</v>
      </c>
      <c r="AY105" s="8"/>
      <c r="AZ105" s="1" t="s">
        <v>4403</v>
      </c>
    </row>
    <row r="106" spans="1:52" s="27" customForma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t="s">
        <v>6036</v>
      </c>
      <c r="AZ106"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G86"/>
  <sheetViews>
    <sheetView topLeftCell="AO1" workbookViewId="0">
      <pane ySplit="1" topLeftCell="A15" activePane="bottomLeft" state="frozen"/>
      <selection pane="bottomLeft" activeCell="AR15" sqref="AR15"/>
    </sheetView>
  </sheetViews>
  <sheetFormatPr defaultColWidth="14.44140625" defaultRowHeight="13.2" x14ac:dyDescent="0.25"/>
  <cols>
    <col min="1" max="2" width="0" style="87" hidden="1" customWidth="1"/>
    <col min="3" max="52" width="14.44140625" style="87"/>
    <col min="53" max="53" width="14.44140625" style="9"/>
    <col min="54" max="54" width="14.44140625" style="87"/>
    <col min="55" max="55" width="14.44140625" style="88"/>
    <col min="56" max="16384" width="14.44140625" style="87"/>
  </cols>
  <sheetData>
    <row r="1" spans="1:59" s="6" customFormat="1" ht="75" customHeight="1" x14ac:dyDescent="0.25">
      <c r="A1" s="5" t="s">
        <v>0</v>
      </c>
      <c r="B1" s="5" t="s">
        <v>1</v>
      </c>
      <c r="C1" s="5" t="s">
        <v>2</v>
      </c>
      <c r="D1" s="5" t="s">
        <v>3</v>
      </c>
      <c r="E1" s="5" t="s">
        <v>4</v>
      </c>
      <c r="F1" s="7" t="s">
        <v>3236</v>
      </c>
      <c r="G1" s="5" t="s">
        <v>5</v>
      </c>
      <c r="H1" s="5" t="s">
        <v>6</v>
      </c>
      <c r="I1" s="7" t="s">
        <v>3236</v>
      </c>
      <c r="J1" s="5" t="s">
        <v>7</v>
      </c>
      <c r="K1" s="5" t="s">
        <v>8</v>
      </c>
      <c r="L1" s="7" t="s">
        <v>3236</v>
      </c>
      <c r="M1" s="5" t="s">
        <v>9</v>
      </c>
      <c r="N1" s="5" t="s">
        <v>10</v>
      </c>
      <c r="O1" s="7" t="s">
        <v>3236</v>
      </c>
      <c r="P1" s="5" t="s">
        <v>11</v>
      </c>
      <c r="Q1" s="5" t="s">
        <v>12</v>
      </c>
      <c r="R1" s="7" t="s">
        <v>3236</v>
      </c>
      <c r="S1" s="5" t="s">
        <v>13</v>
      </c>
      <c r="T1" s="5" t="s">
        <v>14</v>
      </c>
      <c r="U1" s="5" t="s">
        <v>15</v>
      </c>
      <c r="V1" s="5" t="s">
        <v>16</v>
      </c>
      <c r="W1" s="5" t="s">
        <v>17</v>
      </c>
      <c r="X1" s="7" t="s">
        <v>3236</v>
      </c>
      <c r="Y1" s="5" t="s">
        <v>18</v>
      </c>
      <c r="Z1" s="5" t="s">
        <v>19</v>
      </c>
      <c r="AA1" s="5" t="s">
        <v>20</v>
      </c>
      <c r="AB1" s="5" t="s">
        <v>21</v>
      </c>
      <c r="AC1" s="7" t="s">
        <v>3236</v>
      </c>
      <c r="AD1" s="5" t="s">
        <v>22</v>
      </c>
      <c r="AE1" s="7" t="s">
        <v>3236</v>
      </c>
      <c r="AF1" s="5" t="s">
        <v>23</v>
      </c>
      <c r="AG1" s="7" t="s">
        <v>3236</v>
      </c>
      <c r="AH1" s="5" t="s">
        <v>24</v>
      </c>
      <c r="AI1" s="5" t="s">
        <v>25</v>
      </c>
      <c r="AJ1" s="7" t="s">
        <v>3236</v>
      </c>
      <c r="AK1" s="5" t="s">
        <v>26</v>
      </c>
      <c r="AL1" s="5" t="s">
        <v>27</v>
      </c>
      <c r="AM1" s="7" t="s">
        <v>3236</v>
      </c>
      <c r="AN1" s="5" t="s">
        <v>28</v>
      </c>
      <c r="AO1" s="5" t="s">
        <v>29</v>
      </c>
      <c r="AP1" s="7" t="s">
        <v>3236</v>
      </c>
      <c r="AQ1" s="5" t="s">
        <v>30</v>
      </c>
      <c r="AR1" s="5" t="s">
        <v>31</v>
      </c>
      <c r="AS1" s="5" t="s">
        <v>32</v>
      </c>
      <c r="AT1" s="7" t="s">
        <v>3236</v>
      </c>
      <c r="AU1" s="5" t="s">
        <v>33</v>
      </c>
      <c r="AV1" s="5" t="s">
        <v>34</v>
      </c>
      <c r="AW1" s="5" t="s">
        <v>35</v>
      </c>
      <c r="AX1" s="5" t="s">
        <v>36</v>
      </c>
      <c r="AY1" s="7" t="s">
        <v>3236</v>
      </c>
      <c r="AZ1" s="5" t="s">
        <v>37</v>
      </c>
      <c r="BA1" s="11" t="s">
        <v>3236</v>
      </c>
      <c r="BB1" s="84"/>
      <c r="BC1" s="19"/>
      <c r="BG1" s="92"/>
    </row>
    <row r="2" spans="1:59" s="25" customFormat="1" ht="409.6" x14ac:dyDescent="0.25">
      <c r="A2" s="1">
        <v>44061.877497893518</v>
      </c>
      <c r="B2" s="1" t="s">
        <v>4377</v>
      </c>
      <c r="C2" s="1" t="s">
        <v>4411</v>
      </c>
      <c r="D2" s="1">
        <v>2</v>
      </c>
      <c r="E2" s="1" t="s">
        <v>4465</v>
      </c>
      <c r="F2" s="8" t="s">
        <v>4466</v>
      </c>
      <c r="G2" s="1" t="s">
        <v>4380</v>
      </c>
      <c r="H2" s="1" t="s">
        <v>4467</v>
      </c>
      <c r="I2" s="8" t="s">
        <v>4120</v>
      </c>
      <c r="J2" s="23"/>
      <c r="K2" s="23"/>
      <c r="L2" s="24"/>
      <c r="M2" s="1" t="s">
        <v>4381</v>
      </c>
      <c r="N2" s="1" t="s">
        <v>4468</v>
      </c>
      <c r="O2" s="8" t="s">
        <v>4469</v>
      </c>
      <c r="P2" s="1" t="s">
        <v>4384</v>
      </c>
      <c r="Q2" s="1" t="s">
        <v>4470</v>
      </c>
      <c r="R2" s="8" t="s">
        <v>4471</v>
      </c>
      <c r="S2" s="1" t="s">
        <v>4378</v>
      </c>
      <c r="T2" s="1" t="s">
        <v>4412</v>
      </c>
      <c r="U2" s="1" t="s">
        <v>4412</v>
      </c>
      <c r="V2" s="1">
        <v>2</v>
      </c>
      <c r="W2" s="1" t="s">
        <v>4472</v>
      </c>
      <c r="X2" s="8"/>
      <c r="Y2" s="1" t="s">
        <v>4473</v>
      </c>
      <c r="Z2" s="1" t="s">
        <v>4474</v>
      </c>
      <c r="AA2" s="1" t="s">
        <v>4475</v>
      </c>
      <c r="AB2" s="1" t="s">
        <v>4476</v>
      </c>
      <c r="AC2" s="8" t="s">
        <v>3286</v>
      </c>
      <c r="AD2" s="1" t="s">
        <v>4477</v>
      </c>
      <c r="AE2" s="8" t="s">
        <v>4478</v>
      </c>
      <c r="AF2" s="1" t="s">
        <v>4479</v>
      </c>
      <c r="AG2" s="8" t="s">
        <v>4480</v>
      </c>
      <c r="AH2" s="1">
        <v>1</v>
      </c>
      <c r="AI2" s="1" t="s">
        <v>4481</v>
      </c>
      <c r="AJ2" s="8" t="s">
        <v>4482</v>
      </c>
      <c r="AK2" s="1">
        <v>4</v>
      </c>
      <c r="AL2" s="1" t="s">
        <v>4483</v>
      </c>
      <c r="AM2" s="8" t="s">
        <v>4484</v>
      </c>
      <c r="AN2" s="1">
        <v>2</v>
      </c>
      <c r="AO2" s="1" t="s">
        <v>4485</v>
      </c>
      <c r="AP2" s="8" t="s">
        <v>4340</v>
      </c>
      <c r="AQ2" s="1">
        <v>4</v>
      </c>
      <c r="AR2" s="1" t="s">
        <v>4486</v>
      </c>
      <c r="AS2" s="1" t="s">
        <v>4487</v>
      </c>
      <c r="AT2" s="8" t="s">
        <v>4488</v>
      </c>
      <c r="AU2" s="1" t="s">
        <v>62</v>
      </c>
      <c r="AV2" s="1" t="s">
        <v>4489</v>
      </c>
      <c r="AW2" s="13" t="s">
        <v>4490</v>
      </c>
      <c r="AX2" s="1" t="s">
        <v>4491</v>
      </c>
      <c r="AY2" s="8"/>
      <c r="AZ2" s="1" t="s">
        <v>4403</v>
      </c>
      <c r="BA2" s="30"/>
      <c r="BB2" s="3" t="s">
        <v>6076</v>
      </c>
      <c r="BG2" s="93"/>
    </row>
    <row r="3" spans="1:59" s="25" customFormat="1" ht="211.2" x14ac:dyDescent="0.25">
      <c r="A3" s="1">
        <v>44061.901869027774</v>
      </c>
      <c r="B3" s="1" t="s">
        <v>4377</v>
      </c>
      <c r="C3" s="1" t="s">
        <v>4404</v>
      </c>
      <c r="D3" s="1">
        <v>4</v>
      </c>
      <c r="E3" s="1" t="s">
        <v>4533</v>
      </c>
      <c r="F3" s="8" t="s">
        <v>3259</v>
      </c>
      <c r="G3" s="1" t="s">
        <v>4380</v>
      </c>
      <c r="H3" s="1" t="s">
        <v>4534</v>
      </c>
      <c r="I3" s="8" t="s">
        <v>4535</v>
      </c>
      <c r="J3" s="23"/>
      <c r="K3" s="23"/>
      <c r="L3" s="24"/>
      <c r="M3" s="1" t="s">
        <v>4407</v>
      </c>
      <c r="N3" s="1" t="s">
        <v>4536</v>
      </c>
      <c r="O3" s="8" t="s">
        <v>3244</v>
      </c>
      <c r="P3" s="1" t="s">
        <v>4409</v>
      </c>
      <c r="Q3" s="1" t="s">
        <v>4537</v>
      </c>
      <c r="R3" s="8" t="s">
        <v>3259</v>
      </c>
      <c r="S3" s="1" t="s">
        <v>4411</v>
      </c>
      <c r="T3" s="1" t="s">
        <v>4412</v>
      </c>
      <c r="U3" s="1" t="s">
        <v>4386</v>
      </c>
      <c r="V3" s="1">
        <v>5</v>
      </c>
      <c r="W3" s="1" t="s">
        <v>4538</v>
      </c>
      <c r="X3" s="8"/>
      <c r="Y3" s="1" t="s">
        <v>4539</v>
      </c>
      <c r="Z3" s="1" t="s">
        <v>4390</v>
      </c>
      <c r="AA3" s="1" t="s">
        <v>4435</v>
      </c>
      <c r="AB3" s="1" t="s">
        <v>4540</v>
      </c>
      <c r="AC3" s="8" t="s">
        <v>4541</v>
      </c>
      <c r="AD3" s="1" t="s">
        <v>4542</v>
      </c>
      <c r="AE3" s="8" t="s">
        <v>3425</v>
      </c>
      <c r="AF3" s="1" t="s">
        <v>4543</v>
      </c>
      <c r="AG3" s="8" t="s">
        <v>3823</v>
      </c>
      <c r="AH3" s="1">
        <v>3</v>
      </c>
      <c r="AI3" s="1" t="s">
        <v>4544</v>
      </c>
      <c r="AJ3" s="8" t="s">
        <v>4545</v>
      </c>
      <c r="AK3" s="1">
        <v>4</v>
      </c>
      <c r="AL3" s="1" t="s">
        <v>4546</v>
      </c>
      <c r="AM3" s="8" t="s">
        <v>3866</v>
      </c>
      <c r="AN3" s="1">
        <v>4</v>
      </c>
      <c r="AO3" s="1" t="s">
        <v>4547</v>
      </c>
      <c r="AP3" s="8" t="s">
        <v>3423</v>
      </c>
      <c r="AQ3" s="1">
        <v>4</v>
      </c>
      <c r="AR3" s="1" t="s">
        <v>4548</v>
      </c>
      <c r="AS3" s="1" t="s">
        <v>4549</v>
      </c>
      <c r="AT3" s="8" t="s">
        <v>3866</v>
      </c>
      <c r="AU3" s="1" t="s">
        <v>112</v>
      </c>
      <c r="AV3" s="1" t="s">
        <v>4532</v>
      </c>
      <c r="AW3" s="1" t="s">
        <v>4550</v>
      </c>
      <c r="AX3" s="23"/>
      <c r="AY3" s="24"/>
      <c r="AZ3" s="1" t="s">
        <v>4403</v>
      </c>
      <c r="BA3" s="30"/>
      <c r="BB3" s="3" t="s">
        <v>6076</v>
      </c>
      <c r="BG3" s="93"/>
    </row>
    <row r="4" spans="1:59" s="25" customFormat="1" ht="250.8" x14ac:dyDescent="0.25">
      <c r="A4" s="1">
        <v>44061.910391446756</v>
      </c>
      <c r="B4" s="1" t="s">
        <v>4377</v>
      </c>
      <c r="C4" s="1" t="s">
        <v>4378</v>
      </c>
      <c r="D4" s="1">
        <v>3</v>
      </c>
      <c r="E4" s="1" t="s">
        <v>4568</v>
      </c>
      <c r="F4" s="8" t="s">
        <v>3449</v>
      </c>
      <c r="G4" s="1" t="s">
        <v>4380</v>
      </c>
      <c r="H4" s="1" t="s">
        <v>4569</v>
      </c>
      <c r="I4" s="8" t="s">
        <v>3449</v>
      </c>
      <c r="J4" s="23"/>
      <c r="K4" s="23"/>
      <c r="L4" s="24"/>
      <c r="M4" s="1" t="s">
        <v>4407</v>
      </c>
      <c r="N4" s="1" t="s">
        <v>4570</v>
      </c>
      <c r="O4" s="8" t="s">
        <v>3244</v>
      </c>
      <c r="P4" s="1" t="s">
        <v>4384</v>
      </c>
      <c r="Q4" s="1" t="s">
        <v>4571</v>
      </c>
      <c r="R4" s="8" t="s">
        <v>3259</v>
      </c>
      <c r="S4" s="1" t="s">
        <v>4454</v>
      </c>
      <c r="T4" s="1" t="s">
        <v>4412</v>
      </c>
      <c r="U4" s="1" t="s">
        <v>4386</v>
      </c>
      <c r="V4" s="1">
        <v>3</v>
      </c>
      <c r="W4" s="1" t="s">
        <v>4572</v>
      </c>
      <c r="X4" s="8"/>
      <c r="Y4" s="1" t="s">
        <v>4522</v>
      </c>
      <c r="Z4" s="1" t="s">
        <v>4434</v>
      </c>
      <c r="AA4" s="1" t="s">
        <v>4435</v>
      </c>
      <c r="AB4" s="1" t="s">
        <v>4573</v>
      </c>
      <c r="AC4" s="8" t="s">
        <v>3481</v>
      </c>
      <c r="AD4" s="1" t="s">
        <v>4574</v>
      </c>
      <c r="AE4" s="8" t="s">
        <v>3425</v>
      </c>
      <c r="AF4" s="1" t="s">
        <v>4575</v>
      </c>
      <c r="AG4" s="8" t="s">
        <v>3292</v>
      </c>
      <c r="AH4" s="1">
        <v>1</v>
      </c>
      <c r="AI4" s="1" t="s">
        <v>4576</v>
      </c>
      <c r="AJ4" s="8" t="s">
        <v>3346</v>
      </c>
      <c r="AK4" s="1">
        <v>4</v>
      </c>
      <c r="AL4" s="1" t="s">
        <v>4577</v>
      </c>
      <c r="AM4" s="8" t="s">
        <v>3423</v>
      </c>
      <c r="AN4" s="1">
        <v>4</v>
      </c>
      <c r="AO4" s="1" t="s">
        <v>4578</v>
      </c>
      <c r="AP4" s="8" t="s">
        <v>4579</v>
      </c>
      <c r="AQ4" s="1">
        <v>3</v>
      </c>
      <c r="AR4" s="1" t="s">
        <v>4398</v>
      </c>
      <c r="AS4" s="1" t="s">
        <v>4580</v>
      </c>
      <c r="AT4" s="8" t="s">
        <v>3866</v>
      </c>
      <c r="AU4" s="1" t="s">
        <v>62</v>
      </c>
      <c r="AV4" s="1" t="s">
        <v>4532</v>
      </c>
      <c r="AW4" s="1" t="s">
        <v>4581</v>
      </c>
      <c r="AX4" s="23"/>
      <c r="AY4" s="24"/>
      <c r="AZ4" s="1" t="s">
        <v>4403</v>
      </c>
      <c r="BA4" s="30"/>
      <c r="BB4" s="3" t="s">
        <v>6076</v>
      </c>
      <c r="BG4" s="93"/>
    </row>
    <row r="5" spans="1:59" s="25" customFormat="1" ht="343.2" x14ac:dyDescent="0.25">
      <c r="A5" s="1">
        <v>44062.405564016204</v>
      </c>
      <c r="B5" s="1" t="s">
        <v>4377</v>
      </c>
      <c r="C5" s="1" t="s">
        <v>4426</v>
      </c>
      <c r="D5" s="1">
        <v>3</v>
      </c>
      <c r="E5" s="1" t="s">
        <v>4830</v>
      </c>
      <c r="F5" s="8" t="s">
        <v>3292</v>
      </c>
      <c r="G5" s="1" t="s">
        <v>4501</v>
      </c>
      <c r="H5" s="1" t="s">
        <v>4831</v>
      </c>
      <c r="I5" s="8" t="s">
        <v>4330</v>
      </c>
      <c r="J5" s="1" t="s">
        <v>4504</v>
      </c>
      <c r="K5" s="13" t="s">
        <v>4832</v>
      </c>
      <c r="L5" s="8" t="s">
        <v>4833</v>
      </c>
      <c r="M5" s="1" t="s">
        <v>4407</v>
      </c>
      <c r="N5" s="1" t="s">
        <v>4834</v>
      </c>
      <c r="O5" s="8" t="s">
        <v>3314</v>
      </c>
      <c r="P5" s="1" t="s">
        <v>4409</v>
      </c>
      <c r="Q5" s="1" t="s">
        <v>4835</v>
      </c>
      <c r="R5" s="8" t="s">
        <v>4836</v>
      </c>
      <c r="S5" s="1" t="s">
        <v>4404</v>
      </c>
      <c r="T5" s="1" t="s">
        <v>4412</v>
      </c>
      <c r="U5" s="1" t="s">
        <v>4386</v>
      </c>
      <c r="V5" s="1">
        <v>4</v>
      </c>
      <c r="W5" s="1" t="s">
        <v>4572</v>
      </c>
      <c r="X5" s="8"/>
      <c r="Y5" s="1" t="s">
        <v>4837</v>
      </c>
      <c r="Z5" s="1" t="s">
        <v>4592</v>
      </c>
      <c r="AA5" s="1" t="s">
        <v>4838</v>
      </c>
      <c r="AB5" s="1" t="s">
        <v>4839</v>
      </c>
      <c r="AC5" s="8" t="s">
        <v>4840</v>
      </c>
      <c r="AD5" s="1" t="s">
        <v>4841</v>
      </c>
      <c r="AE5" s="8" t="s">
        <v>6055</v>
      </c>
      <c r="AF5" s="1" t="s">
        <v>4842</v>
      </c>
      <c r="AG5" s="8" t="s">
        <v>4843</v>
      </c>
      <c r="AH5" s="1">
        <v>2</v>
      </c>
      <c r="AI5" s="1" t="s">
        <v>4844</v>
      </c>
      <c r="AJ5" s="8" t="s">
        <v>4845</v>
      </c>
      <c r="AK5" s="1">
        <v>4</v>
      </c>
      <c r="AL5" s="1" t="s">
        <v>4846</v>
      </c>
      <c r="AM5" s="8" t="s">
        <v>4847</v>
      </c>
      <c r="AN5" s="1">
        <v>3</v>
      </c>
      <c r="AO5" s="1" t="s">
        <v>4848</v>
      </c>
      <c r="AP5" s="8" t="s">
        <v>4849</v>
      </c>
      <c r="AQ5" s="1">
        <v>3</v>
      </c>
      <c r="AR5" s="1" t="s">
        <v>4398</v>
      </c>
      <c r="AS5" s="1" t="s">
        <v>4850</v>
      </c>
      <c r="AT5" s="8" t="s">
        <v>4851</v>
      </c>
      <c r="AU5" s="1" t="s">
        <v>112</v>
      </c>
      <c r="AV5" s="1" t="s">
        <v>4532</v>
      </c>
      <c r="AW5" s="1" t="s">
        <v>4852</v>
      </c>
      <c r="AX5" s="23"/>
      <c r="AY5" s="24"/>
      <c r="AZ5" s="1" t="s">
        <v>4403</v>
      </c>
      <c r="BA5" s="30"/>
      <c r="BB5" s="3" t="s">
        <v>6076</v>
      </c>
      <c r="BG5" s="93"/>
    </row>
    <row r="6" spans="1:59" s="25" customFormat="1" ht="356.4" x14ac:dyDescent="0.25">
      <c r="A6" s="1">
        <v>44062.591839386572</v>
      </c>
      <c r="B6" s="1" t="s">
        <v>4377</v>
      </c>
      <c r="C6" s="1" t="s">
        <v>4426</v>
      </c>
      <c r="D6" s="1">
        <v>1</v>
      </c>
      <c r="E6" s="1" t="s">
        <v>4911</v>
      </c>
      <c r="F6" s="8" t="s">
        <v>3566</v>
      </c>
      <c r="G6" s="1" t="s">
        <v>4380</v>
      </c>
      <c r="H6" s="1" t="s">
        <v>4912</v>
      </c>
      <c r="I6" s="8" t="s">
        <v>4913</v>
      </c>
      <c r="J6" s="23"/>
      <c r="K6" s="23"/>
      <c r="L6" s="24"/>
      <c r="M6" s="1" t="s">
        <v>4381</v>
      </c>
      <c r="N6" s="1" t="s">
        <v>4914</v>
      </c>
      <c r="O6" s="8" t="s">
        <v>4915</v>
      </c>
      <c r="P6" s="1" t="s">
        <v>4409</v>
      </c>
      <c r="Q6" s="1" t="s">
        <v>4916</v>
      </c>
      <c r="R6" s="8" t="s">
        <v>4917</v>
      </c>
      <c r="S6" s="1" t="s">
        <v>4404</v>
      </c>
      <c r="T6" s="1" t="s">
        <v>4412</v>
      </c>
      <c r="U6" s="1" t="s">
        <v>4386</v>
      </c>
      <c r="V6" s="1">
        <v>2</v>
      </c>
      <c r="W6" s="1" t="s">
        <v>4918</v>
      </c>
      <c r="X6" s="8"/>
      <c r="Y6" s="1" t="s">
        <v>4496</v>
      </c>
      <c r="Z6" s="1" t="s">
        <v>4592</v>
      </c>
      <c r="AA6" s="1" t="s">
        <v>4435</v>
      </c>
      <c r="AB6" s="1" t="s">
        <v>4919</v>
      </c>
      <c r="AC6" s="8" t="s">
        <v>4920</v>
      </c>
      <c r="AD6" s="1" t="s">
        <v>4921</v>
      </c>
      <c r="AE6" s="8" t="s">
        <v>6054</v>
      </c>
      <c r="AF6" s="1" t="s">
        <v>4922</v>
      </c>
      <c r="AG6" s="8" t="s">
        <v>3426</v>
      </c>
      <c r="AH6" s="1">
        <v>2</v>
      </c>
      <c r="AI6" s="1" t="s">
        <v>4923</v>
      </c>
      <c r="AJ6" s="8" t="s">
        <v>3357</v>
      </c>
      <c r="AK6" s="1">
        <v>4</v>
      </c>
      <c r="AL6" s="1" t="s">
        <v>4924</v>
      </c>
      <c r="AM6" s="8" t="s">
        <v>3798</v>
      </c>
      <c r="AN6" s="1">
        <v>4</v>
      </c>
      <c r="AO6" s="1" t="s">
        <v>4925</v>
      </c>
      <c r="AP6" s="8" t="s">
        <v>3423</v>
      </c>
      <c r="AQ6" s="1">
        <v>4</v>
      </c>
      <c r="AR6" s="1" t="s">
        <v>4398</v>
      </c>
      <c r="AS6" s="1" t="s">
        <v>4926</v>
      </c>
      <c r="AT6" s="8" t="s">
        <v>4927</v>
      </c>
      <c r="AU6" s="1" t="s">
        <v>684</v>
      </c>
      <c r="AV6" s="1" t="s">
        <v>4400</v>
      </c>
      <c r="AW6" s="1" t="s">
        <v>4852</v>
      </c>
      <c r="AX6" s="23"/>
      <c r="AY6" s="24"/>
      <c r="AZ6" s="1" t="s">
        <v>4403</v>
      </c>
      <c r="BA6" s="30"/>
      <c r="BB6" s="3" t="s">
        <v>6076</v>
      </c>
      <c r="BG6" s="93"/>
    </row>
    <row r="7" spans="1:59" s="25" customFormat="1" ht="409.6" x14ac:dyDescent="0.25">
      <c r="A7" s="1">
        <v>44062.752506192133</v>
      </c>
      <c r="B7" s="1" t="s">
        <v>4377</v>
      </c>
      <c r="C7" s="1" t="s">
        <v>4426</v>
      </c>
      <c r="D7" s="1">
        <v>1</v>
      </c>
      <c r="E7" s="1" t="s">
        <v>5020</v>
      </c>
      <c r="F7" s="8" t="s">
        <v>3472</v>
      </c>
      <c r="G7" s="1" t="s">
        <v>4380</v>
      </c>
      <c r="H7" s="1" t="s">
        <v>5021</v>
      </c>
      <c r="I7" s="8" t="s">
        <v>5022</v>
      </c>
      <c r="J7" s="23"/>
      <c r="K7" s="23"/>
      <c r="L7" s="24"/>
      <c r="M7" s="1" t="s">
        <v>4407</v>
      </c>
      <c r="N7" s="1" t="s">
        <v>5023</v>
      </c>
      <c r="O7" s="8" t="s">
        <v>3763</v>
      </c>
      <c r="P7" s="1" t="s">
        <v>4384</v>
      </c>
      <c r="Q7" s="1" t="s">
        <v>5024</v>
      </c>
      <c r="R7" s="8" t="s">
        <v>3449</v>
      </c>
      <c r="S7" s="1" t="s">
        <v>4378</v>
      </c>
      <c r="T7" s="1" t="s">
        <v>4412</v>
      </c>
      <c r="U7" s="1" t="s">
        <v>4386</v>
      </c>
      <c r="V7" s="1">
        <v>4</v>
      </c>
      <c r="W7" s="1" t="s">
        <v>5025</v>
      </c>
      <c r="X7" s="8"/>
      <c r="Y7" s="1" t="s">
        <v>4496</v>
      </c>
      <c r="Z7" s="1" t="s">
        <v>4592</v>
      </c>
      <c r="AA7" s="1" t="s">
        <v>4435</v>
      </c>
      <c r="AB7" s="1" t="s">
        <v>5026</v>
      </c>
      <c r="AC7" s="8" t="s">
        <v>5027</v>
      </c>
      <c r="AD7" s="1" t="s">
        <v>5028</v>
      </c>
      <c r="AE7" s="8" t="s">
        <v>6054</v>
      </c>
      <c r="AF7" s="1" t="s">
        <v>5029</v>
      </c>
      <c r="AG7" s="8" t="s">
        <v>5030</v>
      </c>
      <c r="AH7" s="1">
        <v>2</v>
      </c>
      <c r="AI7" s="13" t="s">
        <v>5031</v>
      </c>
      <c r="AJ7" s="8" t="s">
        <v>5032</v>
      </c>
      <c r="AK7" s="1">
        <v>4</v>
      </c>
      <c r="AL7" s="1" t="s">
        <v>5033</v>
      </c>
      <c r="AM7" s="8" t="s">
        <v>5034</v>
      </c>
      <c r="AN7" s="1">
        <v>4</v>
      </c>
      <c r="AO7" s="1" t="s">
        <v>5035</v>
      </c>
      <c r="AP7" s="8" t="s">
        <v>5036</v>
      </c>
      <c r="AQ7" s="1">
        <v>3</v>
      </c>
      <c r="AR7" s="1" t="s">
        <v>4548</v>
      </c>
      <c r="AS7" s="13" t="s">
        <v>5037</v>
      </c>
      <c r="AT7" s="8" t="s">
        <v>5038</v>
      </c>
      <c r="AU7" s="1" t="s">
        <v>112</v>
      </c>
      <c r="AV7" s="1" t="s">
        <v>4464</v>
      </c>
      <c r="AW7" s="1" t="s">
        <v>4852</v>
      </c>
      <c r="AX7" s="23"/>
      <c r="AY7" s="24"/>
      <c r="AZ7" s="1" t="s">
        <v>4403</v>
      </c>
      <c r="BA7" s="30"/>
      <c r="BB7" s="3" t="s">
        <v>6076</v>
      </c>
      <c r="BG7" s="93"/>
    </row>
    <row r="8" spans="1:59" s="25" customFormat="1" ht="224.4" x14ac:dyDescent="0.25">
      <c r="A8" s="1">
        <v>44062.9013543287</v>
      </c>
      <c r="B8" s="1" t="s">
        <v>4377</v>
      </c>
      <c r="C8" s="1" t="s">
        <v>4404</v>
      </c>
      <c r="D8" s="1">
        <v>1</v>
      </c>
      <c r="E8" s="1" t="s">
        <v>5053</v>
      </c>
      <c r="F8" s="8" t="s">
        <v>3265</v>
      </c>
      <c r="G8" s="1" t="s">
        <v>4380</v>
      </c>
      <c r="H8" s="1" t="s">
        <v>5055</v>
      </c>
      <c r="I8" s="8" t="s">
        <v>3302</v>
      </c>
      <c r="J8" s="23"/>
      <c r="K8" s="23"/>
      <c r="L8" s="24"/>
      <c r="M8" s="1" t="s">
        <v>4407</v>
      </c>
      <c r="N8" s="1" t="s">
        <v>5056</v>
      </c>
      <c r="O8" s="8" t="s">
        <v>3244</v>
      </c>
      <c r="P8" s="1" t="s">
        <v>4409</v>
      </c>
      <c r="Q8" s="1" t="s">
        <v>5057</v>
      </c>
      <c r="R8" s="8" t="s">
        <v>3259</v>
      </c>
      <c r="S8" s="1" t="s">
        <v>4411</v>
      </c>
      <c r="T8" s="1" t="s">
        <v>4412</v>
      </c>
      <c r="U8" s="1" t="s">
        <v>4386</v>
      </c>
      <c r="V8" s="1">
        <v>3</v>
      </c>
      <c r="W8" s="1" t="s">
        <v>4432</v>
      </c>
      <c r="X8" s="8"/>
      <c r="Y8" s="1" t="s">
        <v>4496</v>
      </c>
      <c r="Z8" s="1" t="s">
        <v>4592</v>
      </c>
      <c r="AA8" s="1" t="s">
        <v>4435</v>
      </c>
      <c r="AB8" s="1" t="s">
        <v>5058</v>
      </c>
      <c r="AC8" s="8" t="s">
        <v>3244</v>
      </c>
      <c r="AD8" s="13" t="s">
        <v>5059</v>
      </c>
      <c r="AE8" s="8" t="s">
        <v>3807</v>
      </c>
      <c r="AF8" s="1" t="s">
        <v>5060</v>
      </c>
      <c r="AG8" s="8" t="s">
        <v>3249</v>
      </c>
      <c r="AH8" s="1">
        <v>2</v>
      </c>
      <c r="AI8" s="1" t="s">
        <v>5061</v>
      </c>
      <c r="AJ8" s="8" t="s">
        <v>5062</v>
      </c>
      <c r="AK8" s="1">
        <v>4</v>
      </c>
      <c r="AL8" s="1" t="s">
        <v>5063</v>
      </c>
      <c r="AM8" s="8" t="s">
        <v>3562</v>
      </c>
      <c r="AN8" s="1">
        <v>3</v>
      </c>
      <c r="AO8" s="1" t="s">
        <v>5064</v>
      </c>
      <c r="AP8" s="8" t="s">
        <v>5065</v>
      </c>
      <c r="AQ8" s="1">
        <v>1</v>
      </c>
      <c r="AR8" s="1" t="s">
        <v>4398</v>
      </c>
      <c r="AS8" s="1" t="s">
        <v>5053</v>
      </c>
      <c r="AT8" s="8" t="s">
        <v>3239</v>
      </c>
      <c r="AU8" s="1" t="s">
        <v>112</v>
      </c>
      <c r="AV8" s="1" t="s">
        <v>4400</v>
      </c>
      <c r="AW8" s="1" t="s">
        <v>5066</v>
      </c>
      <c r="AX8" s="23"/>
      <c r="AY8" s="24"/>
      <c r="AZ8" s="1" t="s">
        <v>4403</v>
      </c>
      <c r="BA8" s="30"/>
      <c r="BB8" s="3" t="s">
        <v>6076</v>
      </c>
      <c r="BG8" s="93"/>
    </row>
    <row r="9" spans="1:59" s="25" customFormat="1" ht="132" x14ac:dyDescent="0.25">
      <c r="A9" s="1">
        <v>44063.487713877315</v>
      </c>
      <c r="B9" s="1" t="s">
        <v>4377</v>
      </c>
      <c r="C9" s="1" t="s">
        <v>4411</v>
      </c>
      <c r="D9" s="1">
        <v>3</v>
      </c>
      <c r="E9" s="1" t="s">
        <v>5115</v>
      </c>
      <c r="F9" s="8" t="s">
        <v>3315</v>
      </c>
      <c r="G9" s="1" t="s">
        <v>4380</v>
      </c>
      <c r="H9" s="1" t="s">
        <v>5116</v>
      </c>
      <c r="I9" s="8" t="s">
        <v>5117</v>
      </c>
      <c r="J9" s="23"/>
      <c r="K9" s="23"/>
      <c r="L9" s="24"/>
      <c r="M9" s="1" t="s">
        <v>4407</v>
      </c>
      <c r="N9" s="1" t="s">
        <v>5118</v>
      </c>
      <c r="O9" s="8" t="s">
        <v>3287</v>
      </c>
      <c r="P9" s="1" t="s">
        <v>4409</v>
      </c>
      <c r="Q9" s="1" t="s">
        <v>5119</v>
      </c>
      <c r="R9" s="8" t="s">
        <v>4012</v>
      </c>
      <c r="S9" s="1" t="s">
        <v>4411</v>
      </c>
      <c r="T9" s="1" t="s">
        <v>4386</v>
      </c>
      <c r="U9" s="1" t="s">
        <v>4387</v>
      </c>
      <c r="V9" s="1">
        <v>4</v>
      </c>
      <c r="W9" s="1" t="s">
        <v>4495</v>
      </c>
      <c r="X9" s="8"/>
      <c r="Y9" s="1" t="s">
        <v>4414</v>
      </c>
      <c r="Z9" s="1" t="s">
        <v>4592</v>
      </c>
      <c r="AA9" s="1" t="s">
        <v>4435</v>
      </c>
      <c r="AB9" s="1" t="s">
        <v>5120</v>
      </c>
      <c r="AC9" s="8" t="s">
        <v>3830</v>
      </c>
      <c r="AD9" s="1" t="s">
        <v>5121</v>
      </c>
      <c r="AE9" s="8" t="s">
        <v>6054</v>
      </c>
      <c r="AF9" s="1" t="s">
        <v>5122</v>
      </c>
      <c r="AG9" s="8" t="s">
        <v>3426</v>
      </c>
      <c r="AH9" s="1">
        <v>2</v>
      </c>
      <c r="AI9" s="1" t="s">
        <v>5123</v>
      </c>
      <c r="AJ9" s="8" t="s">
        <v>4277</v>
      </c>
      <c r="AK9" s="1">
        <v>4</v>
      </c>
      <c r="AL9" s="1" t="s">
        <v>5124</v>
      </c>
      <c r="AM9" s="8" t="s">
        <v>3423</v>
      </c>
      <c r="AN9" s="1">
        <v>4</v>
      </c>
      <c r="AO9" s="1" t="s">
        <v>5125</v>
      </c>
      <c r="AP9" s="8" t="s">
        <v>3355</v>
      </c>
      <c r="AQ9" s="1">
        <v>4</v>
      </c>
      <c r="AR9" s="1" t="s">
        <v>4398</v>
      </c>
      <c r="AS9" s="1" t="s">
        <v>5126</v>
      </c>
      <c r="AT9" s="8" t="s">
        <v>4703</v>
      </c>
      <c r="AU9" s="1" t="s">
        <v>112</v>
      </c>
      <c r="AV9" s="1" t="s">
        <v>4532</v>
      </c>
      <c r="AW9" s="1" t="s">
        <v>5127</v>
      </c>
      <c r="AX9" s="23"/>
      <c r="AY9" s="24"/>
      <c r="AZ9" s="1" t="s">
        <v>4403</v>
      </c>
      <c r="BA9" s="30"/>
      <c r="BB9" s="3" t="s">
        <v>6076</v>
      </c>
      <c r="BG9" s="93"/>
    </row>
    <row r="10" spans="1:59" s="25" customFormat="1" ht="382.8" x14ac:dyDescent="0.25">
      <c r="A10" s="1">
        <v>44063.495719259256</v>
      </c>
      <c r="B10" s="1" t="s">
        <v>4377</v>
      </c>
      <c r="C10" s="1" t="s">
        <v>4404</v>
      </c>
      <c r="D10" s="1">
        <v>1</v>
      </c>
      <c r="E10" s="1" t="s">
        <v>5128</v>
      </c>
      <c r="F10" s="8" t="s">
        <v>5129</v>
      </c>
      <c r="G10" s="1" t="s">
        <v>4380</v>
      </c>
      <c r="H10" s="1" t="s">
        <v>5130</v>
      </c>
      <c r="I10" s="8" t="s">
        <v>3429</v>
      </c>
      <c r="J10" s="23"/>
      <c r="K10" s="23"/>
      <c r="L10" s="24"/>
      <c r="M10" s="1" t="s">
        <v>4407</v>
      </c>
      <c r="N10" s="1" t="s">
        <v>5131</v>
      </c>
      <c r="O10" s="8" t="s">
        <v>3244</v>
      </c>
      <c r="P10" s="1" t="s">
        <v>4409</v>
      </c>
      <c r="Q10" s="1" t="s">
        <v>5132</v>
      </c>
      <c r="R10" s="8" t="s">
        <v>4330</v>
      </c>
      <c r="S10" s="1" t="s">
        <v>4411</v>
      </c>
      <c r="T10" s="1" t="s">
        <v>4412</v>
      </c>
      <c r="U10" s="1" t="s">
        <v>4386</v>
      </c>
      <c r="V10" s="1">
        <v>2</v>
      </c>
      <c r="W10" s="1" t="s">
        <v>5133</v>
      </c>
      <c r="X10" s="8"/>
      <c r="Y10" s="1" t="s">
        <v>5134</v>
      </c>
      <c r="Z10" s="1" t="s">
        <v>4592</v>
      </c>
      <c r="AA10" s="1" t="s">
        <v>4391</v>
      </c>
      <c r="AB10" s="1" t="s">
        <v>5135</v>
      </c>
      <c r="AC10" s="8" t="s">
        <v>3334</v>
      </c>
      <c r="AD10" s="1" t="s">
        <v>5136</v>
      </c>
      <c r="AE10" s="8" t="s">
        <v>3425</v>
      </c>
      <c r="AF10" s="1" t="s">
        <v>5137</v>
      </c>
      <c r="AG10" s="8" t="s">
        <v>5138</v>
      </c>
      <c r="AH10" s="1">
        <v>2</v>
      </c>
      <c r="AI10" s="13" t="s">
        <v>5139</v>
      </c>
      <c r="AJ10" s="8" t="s">
        <v>5140</v>
      </c>
      <c r="AK10" s="1">
        <v>3</v>
      </c>
      <c r="AL10" s="1" t="s">
        <v>5141</v>
      </c>
      <c r="AM10" s="8" t="s">
        <v>3609</v>
      </c>
      <c r="AN10" s="1">
        <v>2</v>
      </c>
      <c r="AO10" s="1" t="s">
        <v>5142</v>
      </c>
      <c r="AP10" s="8" t="s">
        <v>3423</v>
      </c>
      <c r="AQ10" s="1">
        <v>3</v>
      </c>
      <c r="AR10" s="1" t="s">
        <v>4398</v>
      </c>
      <c r="AS10" s="13" t="s">
        <v>5143</v>
      </c>
      <c r="AT10" s="8" t="s">
        <v>5144</v>
      </c>
      <c r="AU10" s="1" t="s">
        <v>62</v>
      </c>
      <c r="AV10" s="1" t="s">
        <v>4532</v>
      </c>
      <c r="AW10" s="1" t="s">
        <v>4852</v>
      </c>
      <c r="AX10" s="23"/>
      <c r="AY10" s="24"/>
      <c r="AZ10" s="1" t="s">
        <v>4403</v>
      </c>
      <c r="BA10" s="30"/>
      <c r="BB10" s="3" t="s">
        <v>6076</v>
      </c>
      <c r="BG10" s="93"/>
    </row>
    <row r="11" spans="1:59" s="25" customFormat="1" ht="145.19999999999999" x14ac:dyDescent="0.25">
      <c r="A11" s="1">
        <v>44064.022612719906</v>
      </c>
      <c r="B11" s="1" t="s">
        <v>4377</v>
      </c>
      <c r="C11" s="1" t="s">
        <v>4378</v>
      </c>
      <c r="D11" s="1">
        <v>4</v>
      </c>
      <c r="E11" s="1" t="s">
        <v>5191</v>
      </c>
      <c r="F11" s="8" t="s">
        <v>3259</v>
      </c>
      <c r="G11" s="1" t="s">
        <v>4501</v>
      </c>
      <c r="H11" s="1" t="s">
        <v>5192</v>
      </c>
      <c r="I11" s="8" t="s">
        <v>4102</v>
      </c>
      <c r="J11" s="1" t="s">
        <v>4504</v>
      </c>
      <c r="K11" s="1" t="s">
        <v>5193</v>
      </c>
      <c r="L11" s="8" t="s">
        <v>5194</v>
      </c>
      <c r="M11" s="1" t="s">
        <v>4407</v>
      </c>
      <c r="N11" s="1" t="s">
        <v>5195</v>
      </c>
      <c r="O11" s="8" t="s">
        <v>3427</v>
      </c>
      <c r="P11" s="1" t="s">
        <v>4409</v>
      </c>
      <c r="Q11" s="1" t="s">
        <v>5196</v>
      </c>
      <c r="R11" s="8" t="s">
        <v>3265</v>
      </c>
      <c r="S11" s="1" t="s">
        <v>4411</v>
      </c>
      <c r="T11" s="1" t="s">
        <v>4412</v>
      </c>
      <c r="U11" s="1" t="s">
        <v>4386</v>
      </c>
      <c r="V11" s="1">
        <v>4</v>
      </c>
      <c r="W11" s="1" t="s">
        <v>4495</v>
      </c>
      <c r="X11" s="8"/>
      <c r="Y11" s="1" t="s">
        <v>4676</v>
      </c>
      <c r="Z11" s="1" t="s">
        <v>4434</v>
      </c>
      <c r="AA11" s="1" t="s">
        <v>4435</v>
      </c>
      <c r="AB11" s="1" t="s">
        <v>5197</v>
      </c>
      <c r="AC11" s="8" t="s">
        <v>3244</v>
      </c>
      <c r="AD11" s="1" t="s">
        <v>5198</v>
      </c>
      <c r="AE11" s="8" t="s">
        <v>3241</v>
      </c>
      <c r="AF11" s="1" t="s">
        <v>5199</v>
      </c>
      <c r="AG11" s="8" t="s">
        <v>3240</v>
      </c>
      <c r="AH11" s="1">
        <v>4</v>
      </c>
      <c r="AI11" s="1" t="s">
        <v>5200</v>
      </c>
      <c r="AJ11" s="8" t="s">
        <v>3556</v>
      </c>
      <c r="AK11" s="1">
        <v>4</v>
      </c>
      <c r="AL11" s="1" t="s">
        <v>5201</v>
      </c>
      <c r="AM11" s="8" t="s">
        <v>5202</v>
      </c>
      <c r="AN11" s="1">
        <v>2</v>
      </c>
      <c r="AO11" s="1" t="s">
        <v>5203</v>
      </c>
      <c r="AP11" s="8" t="s">
        <v>3833</v>
      </c>
      <c r="AQ11" s="1">
        <v>4</v>
      </c>
      <c r="AR11" s="1" t="s">
        <v>4398</v>
      </c>
      <c r="AS11" s="1" t="s">
        <v>5204</v>
      </c>
      <c r="AT11" s="8" t="s">
        <v>3757</v>
      </c>
      <c r="AU11" s="1" t="s">
        <v>62</v>
      </c>
      <c r="AV11" s="1" t="s">
        <v>4532</v>
      </c>
      <c r="AW11" s="1" t="s">
        <v>4852</v>
      </c>
      <c r="AX11" s="23"/>
      <c r="AY11" s="24"/>
      <c r="AZ11" s="1" t="s">
        <v>4403</v>
      </c>
      <c r="BA11" s="30"/>
      <c r="BB11" s="3" t="s">
        <v>6076</v>
      </c>
      <c r="BG11" s="93"/>
    </row>
    <row r="12" spans="1:59" s="25" customFormat="1" ht="330" x14ac:dyDescent="0.25">
      <c r="A12" s="1">
        <v>44096.405030358801</v>
      </c>
      <c r="B12" s="1" t="s">
        <v>4377</v>
      </c>
      <c r="C12" s="1" t="s">
        <v>4605</v>
      </c>
      <c r="D12" s="1">
        <v>3</v>
      </c>
      <c r="E12" s="1" t="s">
        <v>5507</v>
      </c>
      <c r="F12" s="8" t="s">
        <v>5508</v>
      </c>
      <c r="G12" s="1" t="s">
        <v>4380</v>
      </c>
      <c r="H12" s="1" t="s">
        <v>5509</v>
      </c>
      <c r="I12" s="8" t="s">
        <v>3302</v>
      </c>
      <c r="J12" s="23"/>
      <c r="K12" s="23"/>
      <c r="L12" s="24"/>
      <c r="M12" s="1" t="s">
        <v>4407</v>
      </c>
      <c r="N12" s="1" t="s">
        <v>5510</v>
      </c>
      <c r="O12" s="8" t="s">
        <v>3244</v>
      </c>
      <c r="P12" s="1" t="s">
        <v>4409</v>
      </c>
      <c r="Q12" s="1" t="s">
        <v>5511</v>
      </c>
      <c r="R12" s="8" t="s">
        <v>3259</v>
      </c>
      <c r="S12" s="1" t="s">
        <v>4411</v>
      </c>
      <c r="T12" s="1" t="s">
        <v>4412</v>
      </c>
      <c r="U12" s="1" t="s">
        <v>4412</v>
      </c>
      <c r="V12" s="1">
        <v>3</v>
      </c>
      <c r="W12" s="1" t="s">
        <v>5025</v>
      </c>
      <c r="X12" s="8"/>
      <c r="Y12" s="1" t="s">
        <v>4473</v>
      </c>
      <c r="Z12" s="1" t="s">
        <v>4434</v>
      </c>
      <c r="AA12" s="1" t="s">
        <v>4435</v>
      </c>
      <c r="AB12" s="1" t="s">
        <v>5512</v>
      </c>
      <c r="AC12" s="8" t="s">
        <v>3239</v>
      </c>
      <c r="AD12" s="1" t="s">
        <v>5513</v>
      </c>
      <c r="AE12" s="8" t="s">
        <v>3265</v>
      </c>
      <c r="AF12" s="1" t="s">
        <v>5514</v>
      </c>
      <c r="AG12" s="8" t="s">
        <v>3355</v>
      </c>
      <c r="AH12" s="1">
        <v>3</v>
      </c>
      <c r="AI12" s="1" t="s">
        <v>5515</v>
      </c>
      <c r="AJ12" s="8" t="s">
        <v>3355</v>
      </c>
      <c r="AK12" s="1">
        <v>4</v>
      </c>
      <c r="AL12" s="1" t="s">
        <v>5516</v>
      </c>
      <c r="AM12" s="8" t="s">
        <v>5517</v>
      </c>
      <c r="AN12" s="1">
        <v>3</v>
      </c>
      <c r="AO12" s="1" t="s">
        <v>5518</v>
      </c>
      <c r="AP12" s="8" t="s">
        <v>3357</v>
      </c>
      <c r="AQ12" s="1">
        <v>4</v>
      </c>
      <c r="AR12" s="1" t="s">
        <v>4398</v>
      </c>
      <c r="AS12" s="1" t="s">
        <v>5519</v>
      </c>
      <c r="AT12" s="8" t="s">
        <v>4143</v>
      </c>
      <c r="AU12" s="1" t="s">
        <v>684</v>
      </c>
      <c r="AV12" s="1" t="s">
        <v>5505</v>
      </c>
      <c r="AW12" s="1" t="s">
        <v>4852</v>
      </c>
      <c r="AX12" s="23"/>
      <c r="AY12" s="24"/>
      <c r="AZ12" s="1" t="s">
        <v>4403</v>
      </c>
      <c r="BA12" s="30"/>
      <c r="BB12" s="3" t="s">
        <v>6076</v>
      </c>
      <c r="BG12" s="93"/>
    </row>
    <row r="13" spans="1:59" s="25" customFormat="1" ht="105.6" x14ac:dyDescent="0.25">
      <c r="A13" s="1">
        <v>44124.716228877311</v>
      </c>
      <c r="B13" s="1" t="s">
        <v>4377</v>
      </c>
      <c r="C13" s="1" t="s">
        <v>4404</v>
      </c>
      <c r="D13" s="1">
        <v>2</v>
      </c>
      <c r="E13" s="1" t="s">
        <v>5535</v>
      </c>
      <c r="F13" s="8" t="s">
        <v>3472</v>
      </c>
      <c r="G13" s="1" t="s">
        <v>4380</v>
      </c>
      <c r="H13" s="1" t="s">
        <v>5536</v>
      </c>
      <c r="I13" s="8" t="s">
        <v>5326</v>
      </c>
      <c r="J13" s="23"/>
      <c r="K13" s="23"/>
      <c r="L13" s="24"/>
      <c r="M13" s="1" t="s">
        <v>4407</v>
      </c>
      <c r="N13" s="1" t="s">
        <v>5537</v>
      </c>
      <c r="O13" s="8" t="s">
        <v>3244</v>
      </c>
      <c r="P13" s="1" t="s">
        <v>4409</v>
      </c>
      <c r="Q13" s="1" t="s">
        <v>5538</v>
      </c>
      <c r="R13" s="8" t="s">
        <v>3259</v>
      </c>
      <c r="S13" s="1" t="s">
        <v>4454</v>
      </c>
      <c r="T13" s="1" t="s">
        <v>4412</v>
      </c>
      <c r="U13" s="1" t="s">
        <v>4386</v>
      </c>
      <c r="V13" s="1">
        <v>3</v>
      </c>
      <c r="W13" s="1" t="s">
        <v>5539</v>
      </c>
      <c r="X13" s="8"/>
      <c r="Y13" s="1" t="s">
        <v>4496</v>
      </c>
      <c r="Z13" s="1" t="s">
        <v>4592</v>
      </c>
      <c r="AA13" s="1" t="s">
        <v>4435</v>
      </c>
      <c r="AB13" s="1" t="s">
        <v>5540</v>
      </c>
      <c r="AC13" s="8" t="s">
        <v>3244</v>
      </c>
      <c r="AD13" s="1" t="s">
        <v>5541</v>
      </c>
      <c r="AE13" s="8" t="s">
        <v>3265</v>
      </c>
      <c r="AF13" s="1" t="s">
        <v>5542</v>
      </c>
      <c r="AG13" s="8" t="s">
        <v>3635</v>
      </c>
      <c r="AH13" s="1">
        <v>2</v>
      </c>
      <c r="AI13" s="1" t="s">
        <v>5543</v>
      </c>
      <c r="AJ13" s="8" t="s">
        <v>3355</v>
      </c>
      <c r="AK13" s="1">
        <v>4</v>
      </c>
      <c r="AL13" s="1" t="s">
        <v>5544</v>
      </c>
      <c r="AM13" s="8" t="s">
        <v>3426</v>
      </c>
      <c r="AN13" s="1">
        <v>3</v>
      </c>
      <c r="AO13" s="1" t="s">
        <v>5545</v>
      </c>
      <c r="AP13" s="8" t="s">
        <v>3355</v>
      </c>
      <c r="AQ13" s="1">
        <v>4</v>
      </c>
      <c r="AR13" s="1" t="s">
        <v>4398</v>
      </c>
      <c r="AS13" s="1" t="s">
        <v>5546</v>
      </c>
      <c r="AT13" s="8" t="s">
        <v>5547</v>
      </c>
      <c r="AU13" s="1" t="s">
        <v>112</v>
      </c>
      <c r="AV13" s="1" t="s">
        <v>4878</v>
      </c>
      <c r="AW13" s="1" t="s">
        <v>4852</v>
      </c>
      <c r="AX13" s="23"/>
      <c r="AY13" s="24"/>
      <c r="AZ13" s="1" t="s">
        <v>4403</v>
      </c>
      <c r="BA13" s="30"/>
      <c r="BB13" s="3" t="s">
        <v>6076</v>
      </c>
      <c r="BG13" s="93"/>
    </row>
    <row r="14" spans="1:59" s="25" customFormat="1" ht="184.8" x14ac:dyDescent="0.25">
      <c r="A14" s="1">
        <v>44124.738249664355</v>
      </c>
      <c r="B14" s="1" t="s">
        <v>4377</v>
      </c>
      <c r="C14" s="1" t="s">
        <v>4605</v>
      </c>
      <c r="D14" s="1">
        <v>1</v>
      </c>
      <c r="E14" s="1" t="s">
        <v>5548</v>
      </c>
      <c r="F14" s="8" t="s">
        <v>3542</v>
      </c>
      <c r="G14" s="1" t="s">
        <v>4380</v>
      </c>
      <c r="H14" s="1" t="s">
        <v>5549</v>
      </c>
      <c r="I14" s="8" t="s">
        <v>3333</v>
      </c>
      <c r="J14" s="23"/>
      <c r="K14" s="23"/>
      <c r="L14" s="24"/>
      <c r="M14" s="1" t="s">
        <v>4407</v>
      </c>
      <c r="N14" s="1" t="s">
        <v>5550</v>
      </c>
      <c r="O14" s="8" t="s">
        <v>5551</v>
      </c>
      <c r="P14" s="1" t="s">
        <v>4409</v>
      </c>
      <c r="Q14" s="1" t="s">
        <v>5552</v>
      </c>
      <c r="R14" s="8" t="s">
        <v>4012</v>
      </c>
      <c r="S14" s="1" t="s">
        <v>4605</v>
      </c>
      <c r="T14" s="1" t="s">
        <v>4386</v>
      </c>
      <c r="U14" s="1" t="s">
        <v>4412</v>
      </c>
      <c r="V14" s="1">
        <v>1</v>
      </c>
      <c r="W14" s="1" t="s">
        <v>5553</v>
      </c>
      <c r="X14" s="8" t="s">
        <v>3463</v>
      </c>
      <c r="Y14" s="1" t="s">
        <v>4558</v>
      </c>
      <c r="Z14" s="1" t="s">
        <v>5554</v>
      </c>
      <c r="AA14" s="1" t="s">
        <v>4435</v>
      </c>
      <c r="AB14" s="1" t="s">
        <v>5555</v>
      </c>
      <c r="AC14" s="8" t="s">
        <v>3329</v>
      </c>
      <c r="AD14" s="28" t="s">
        <v>5556</v>
      </c>
      <c r="AE14" s="8" t="s">
        <v>5557</v>
      </c>
      <c r="AF14" s="1" t="s">
        <v>5558</v>
      </c>
      <c r="AG14" s="8" t="s">
        <v>3615</v>
      </c>
      <c r="AH14" s="1">
        <v>2</v>
      </c>
      <c r="AI14" s="1" t="s">
        <v>5559</v>
      </c>
      <c r="AJ14" s="8" t="s">
        <v>3302</v>
      </c>
      <c r="AK14" s="1">
        <v>3</v>
      </c>
      <c r="AL14" s="1" t="s">
        <v>5560</v>
      </c>
      <c r="AM14" s="8" t="s">
        <v>3292</v>
      </c>
      <c r="AN14" s="1">
        <v>3</v>
      </c>
      <c r="AO14" s="1" t="s">
        <v>5561</v>
      </c>
      <c r="AP14" s="8" t="s">
        <v>3455</v>
      </c>
      <c r="AQ14" s="1">
        <v>3</v>
      </c>
      <c r="AR14" s="1" t="s">
        <v>4548</v>
      </c>
      <c r="AS14" s="1" t="s">
        <v>5562</v>
      </c>
      <c r="AT14" s="8" t="s">
        <v>5563</v>
      </c>
      <c r="AU14" s="1" t="s">
        <v>62</v>
      </c>
      <c r="AV14" s="1" t="s">
        <v>4878</v>
      </c>
      <c r="AW14" s="1" t="s">
        <v>4581</v>
      </c>
      <c r="AX14" s="23"/>
      <c r="AY14" s="24"/>
      <c r="AZ14" s="1" t="s">
        <v>4403</v>
      </c>
      <c r="BA14" s="30"/>
      <c r="BB14" s="3" t="s">
        <v>6076</v>
      </c>
      <c r="BG14" s="93"/>
    </row>
    <row r="15" spans="1:59" s="25" customFormat="1" ht="250.8" x14ac:dyDescent="0.25">
      <c r="A15" s="1">
        <v>44124.748820567125</v>
      </c>
      <c r="B15" s="1" t="s">
        <v>4377</v>
      </c>
      <c r="C15" s="1" t="s">
        <v>4426</v>
      </c>
      <c r="D15" s="1">
        <v>1</v>
      </c>
      <c r="E15" s="1" t="s">
        <v>5580</v>
      </c>
      <c r="F15" s="8" t="s">
        <v>3404</v>
      </c>
      <c r="G15" s="1" t="s">
        <v>4380</v>
      </c>
      <c r="H15" s="1" t="s">
        <v>5581</v>
      </c>
      <c r="I15" s="8" t="s">
        <v>3695</v>
      </c>
      <c r="J15" s="23"/>
      <c r="K15" s="23"/>
      <c r="L15" s="24"/>
      <c r="M15" s="1" t="s">
        <v>4407</v>
      </c>
      <c r="N15" s="1" t="s">
        <v>5582</v>
      </c>
      <c r="O15" s="8" t="s">
        <v>4198</v>
      </c>
      <c r="P15" s="1" t="s">
        <v>4384</v>
      </c>
      <c r="Q15" s="1" t="s">
        <v>5583</v>
      </c>
      <c r="R15" s="8" t="s">
        <v>3820</v>
      </c>
      <c r="S15" s="1" t="s">
        <v>4411</v>
      </c>
      <c r="T15" s="1" t="s">
        <v>4412</v>
      </c>
      <c r="U15" s="1" t="s">
        <v>4386</v>
      </c>
      <c r="V15" s="1">
        <v>2</v>
      </c>
      <c r="W15" s="1" t="s">
        <v>4388</v>
      </c>
      <c r="X15" s="8"/>
      <c r="Y15" s="1" t="s">
        <v>4389</v>
      </c>
      <c r="Z15" s="1" t="s">
        <v>4434</v>
      </c>
      <c r="AA15" s="1" t="s">
        <v>4435</v>
      </c>
      <c r="AB15" s="1" t="s">
        <v>5584</v>
      </c>
      <c r="AC15" s="8" t="s">
        <v>3453</v>
      </c>
      <c r="AD15" s="1" t="s">
        <v>5585</v>
      </c>
      <c r="AE15" s="8" t="s">
        <v>3265</v>
      </c>
      <c r="AF15" s="1" t="s">
        <v>5586</v>
      </c>
      <c r="AG15" s="8" t="s">
        <v>3366</v>
      </c>
      <c r="AH15" s="1">
        <v>3</v>
      </c>
      <c r="AI15" s="1" t="s">
        <v>5587</v>
      </c>
      <c r="AJ15" s="8" t="s">
        <v>3429</v>
      </c>
      <c r="AK15" s="1">
        <v>4</v>
      </c>
      <c r="AL15" s="1" t="s">
        <v>5588</v>
      </c>
      <c r="AM15" s="8" t="s">
        <v>3516</v>
      </c>
      <c r="AN15" s="1">
        <v>1</v>
      </c>
      <c r="AO15" s="1" t="s">
        <v>5589</v>
      </c>
      <c r="AP15" s="8" t="s">
        <v>5590</v>
      </c>
      <c r="AQ15" s="1">
        <v>4</v>
      </c>
      <c r="AR15" s="1" t="s">
        <v>4714</v>
      </c>
      <c r="AS15" s="13" t="s">
        <v>5591</v>
      </c>
      <c r="AT15" s="8" t="s">
        <v>5592</v>
      </c>
      <c r="AU15" s="1" t="s">
        <v>62</v>
      </c>
      <c r="AV15" s="23"/>
      <c r="AW15" s="1" t="s">
        <v>5127</v>
      </c>
      <c r="AX15" s="23"/>
      <c r="AY15" s="24"/>
      <c r="AZ15" s="1" t="s">
        <v>4403</v>
      </c>
      <c r="BA15" s="30"/>
      <c r="BB15" s="3" t="s">
        <v>6076</v>
      </c>
      <c r="BG15" s="93"/>
    </row>
    <row r="16" spans="1:59" s="25" customFormat="1" ht="409.6" x14ac:dyDescent="0.25">
      <c r="A16" s="1">
        <v>44124.757200034721</v>
      </c>
      <c r="B16" s="1" t="s">
        <v>4377</v>
      </c>
      <c r="C16" s="1" t="s">
        <v>4378</v>
      </c>
      <c r="D16" s="1">
        <v>1</v>
      </c>
      <c r="E16" s="13" t="s">
        <v>5593</v>
      </c>
      <c r="F16" s="8" t="s">
        <v>5594</v>
      </c>
      <c r="G16" s="1" t="s">
        <v>4380</v>
      </c>
      <c r="H16" s="1" t="s">
        <v>5595</v>
      </c>
      <c r="I16" s="8" t="s">
        <v>5596</v>
      </c>
      <c r="J16" s="23"/>
      <c r="K16" s="23"/>
      <c r="L16" s="24"/>
      <c r="M16" s="1" t="s">
        <v>4407</v>
      </c>
      <c r="N16" s="1" t="s">
        <v>5597</v>
      </c>
      <c r="O16" s="8" t="s">
        <v>3244</v>
      </c>
      <c r="P16" s="1" t="s">
        <v>4409</v>
      </c>
      <c r="Q16" s="1" t="s">
        <v>5598</v>
      </c>
      <c r="R16" s="8" t="s">
        <v>3910</v>
      </c>
      <c r="S16" s="1" t="s">
        <v>4411</v>
      </c>
      <c r="T16" s="1" t="s">
        <v>4412</v>
      </c>
      <c r="U16" s="1" t="s">
        <v>4412</v>
      </c>
      <c r="V16" s="1">
        <v>1</v>
      </c>
      <c r="W16" s="1" t="s">
        <v>5599</v>
      </c>
      <c r="X16" s="8" t="s">
        <v>5600</v>
      </c>
      <c r="Y16" s="1" t="s">
        <v>5601</v>
      </c>
      <c r="Z16" s="1" t="s">
        <v>5602</v>
      </c>
      <c r="AA16" s="1" t="s">
        <v>4435</v>
      </c>
      <c r="AB16" s="1" t="s">
        <v>5603</v>
      </c>
      <c r="AC16" s="8" t="s">
        <v>5604</v>
      </c>
      <c r="AD16" s="13" t="s">
        <v>5605</v>
      </c>
      <c r="AE16" s="8" t="s">
        <v>5606</v>
      </c>
      <c r="AF16" s="1" t="s">
        <v>5607</v>
      </c>
      <c r="AG16" s="8" t="s">
        <v>5608</v>
      </c>
      <c r="AH16" s="1">
        <v>1</v>
      </c>
      <c r="AI16" s="1" t="s">
        <v>5609</v>
      </c>
      <c r="AJ16" s="8" t="s">
        <v>5610</v>
      </c>
      <c r="AK16" s="1">
        <v>3</v>
      </c>
      <c r="AL16" s="1" t="s">
        <v>5611</v>
      </c>
      <c r="AM16" s="8" t="s">
        <v>3423</v>
      </c>
      <c r="AN16" s="1">
        <v>3</v>
      </c>
      <c r="AO16" s="1" t="s">
        <v>5612</v>
      </c>
      <c r="AP16" s="8" t="s">
        <v>5613</v>
      </c>
      <c r="AQ16" s="1">
        <v>3</v>
      </c>
      <c r="AR16" s="1" t="s">
        <v>4486</v>
      </c>
      <c r="AS16" s="1" t="s">
        <v>5614</v>
      </c>
      <c r="AT16" s="8" t="s">
        <v>5615</v>
      </c>
      <c r="AU16" s="1" t="s">
        <v>112</v>
      </c>
      <c r="AV16" s="1" t="s">
        <v>4878</v>
      </c>
      <c r="AW16" s="1" t="s">
        <v>5616</v>
      </c>
      <c r="AX16" s="13" t="s">
        <v>5617</v>
      </c>
      <c r="AY16" s="8"/>
      <c r="AZ16" s="1" t="s">
        <v>4403</v>
      </c>
      <c r="BA16" s="30"/>
      <c r="BB16" s="3" t="s">
        <v>6076</v>
      </c>
      <c r="BG16" s="93"/>
    </row>
    <row r="17" spans="1:59" s="25" customFormat="1" ht="250.8" x14ac:dyDescent="0.25">
      <c r="A17" s="1">
        <v>44124.773086562505</v>
      </c>
      <c r="B17" s="1" t="s">
        <v>4377</v>
      </c>
      <c r="C17" s="1" t="s">
        <v>4605</v>
      </c>
      <c r="D17" s="1">
        <v>2</v>
      </c>
      <c r="E17" s="1" t="s">
        <v>5618</v>
      </c>
      <c r="F17" s="8" t="s">
        <v>5619</v>
      </c>
      <c r="G17" s="1" t="s">
        <v>4380</v>
      </c>
      <c r="H17" s="1" t="s">
        <v>5620</v>
      </c>
      <c r="I17" s="8" t="s">
        <v>3239</v>
      </c>
      <c r="J17" s="23"/>
      <c r="K17" s="23"/>
      <c r="L17" s="24"/>
      <c r="M17" s="1" t="s">
        <v>4407</v>
      </c>
      <c r="N17" s="1" t="s">
        <v>5621</v>
      </c>
      <c r="O17" s="8" t="s">
        <v>3244</v>
      </c>
      <c r="P17" s="1" t="s">
        <v>4409</v>
      </c>
      <c r="Q17" s="1" t="s">
        <v>5622</v>
      </c>
      <c r="R17" s="8" t="s">
        <v>3259</v>
      </c>
      <c r="S17" s="1" t="s">
        <v>4411</v>
      </c>
      <c r="T17" s="1" t="s">
        <v>4412</v>
      </c>
      <c r="U17" s="1" t="s">
        <v>4386</v>
      </c>
      <c r="V17" s="1">
        <v>4</v>
      </c>
      <c r="W17" s="1" t="s">
        <v>4388</v>
      </c>
      <c r="X17" s="8"/>
      <c r="Y17" s="1" t="s">
        <v>5623</v>
      </c>
      <c r="Z17" s="1" t="s">
        <v>4434</v>
      </c>
      <c r="AA17" s="1" t="s">
        <v>4435</v>
      </c>
      <c r="AB17" s="1" t="s">
        <v>5624</v>
      </c>
      <c r="AC17" s="8" t="s">
        <v>3244</v>
      </c>
      <c r="AD17" s="1" t="s">
        <v>5625</v>
      </c>
      <c r="AE17" s="8" t="s">
        <v>6054</v>
      </c>
      <c r="AF17" s="1" t="s">
        <v>5626</v>
      </c>
      <c r="AG17" s="8" t="s">
        <v>5138</v>
      </c>
      <c r="AH17" s="1">
        <v>2</v>
      </c>
      <c r="AI17" s="1" t="s">
        <v>5627</v>
      </c>
      <c r="AJ17" s="8" t="s">
        <v>3833</v>
      </c>
      <c r="AK17" s="1">
        <v>4</v>
      </c>
      <c r="AL17" s="1" t="s">
        <v>5628</v>
      </c>
      <c r="AM17" s="8" t="s">
        <v>3302</v>
      </c>
      <c r="AN17" s="1">
        <v>2</v>
      </c>
      <c r="AO17" s="1" t="s">
        <v>5629</v>
      </c>
      <c r="AP17" s="8" t="s">
        <v>3423</v>
      </c>
      <c r="AQ17" s="1">
        <v>3</v>
      </c>
      <c r="AR17" s="1" t="s">
        <v>4398</v>
      </c>
      <c r="AS17" s="1" t="s">
        <v>5630</v>
      </c>
      <c r="AT17" s="8" t="s">
        <v>3833</v>
      </c>
      <c r="AU17" s="1" t="s">
        <v>62</v>
      </c>
      <c r="AV17" s="1" t="s">
        <v>4878</v>
      </c>
      <c r="AW17" s="1" t="s">
        <v>5127</v>
      </c>
      <c r="AX17" s="1" t="s">
        <v>5631</v>
      </c>
      <c r="AY17" s="8" t="s">
        <v>5632</v>
      </c>
      <c r="AZ17" s="1" t="s">
        <v>4403</v>
      </c>
      <c r="BA17" s="30"/>
      <c r="BB17" s="3" t="s">
        <v>6076</v>
      </c>
      <c r="BG17" s="93"/>
    </row>
    <row r="18" spans="1:59" s="25" customFormat="1" ht="105.6" x14ac:dyDescent="0.25">
      <c r="A18" s="1">
        <v>44124.790589652781</v>
      </c>
      <c r="B18" s="1" t="s">
        <v>4377</v>
      </c>
      <c r="C18" s="1" t="s">
        <v>4426</v>
      </c>
      <c r="D18" s="1">
        <v>3</v>
      </c>
      <c r="E18" s="1" t="s">
        <v>5633</v>
      </c>
      <c r="F18" s="8" t="s">
        <v>3265</v>
      </c>
      <c r="G18" s="1" t="s">
        <v>4380</v>
      </c>
      <c r="H18" s="1" t="s">
        <v>5634</v>
      </c>
      <c r="I18" s="8" t="s">
        <v>5635</v>
      </c>
      <c r="J18" s="23"/>
      <c r="K18" s="23"/>
      <c r="L18" s="24"/>
      <c r="M18" s="1" t="s">
        <v>4407</v>
      </c>
      <c r="N18" s="1" t="s">
        <v>5636</v>
      </c>
      <c r="O18" s="8" t="s">
        <v>3244</v>
      </c>
      <c r="P18" s="1" t="s">
        <v>4384</v>
      </c>
      <c r="Q18" s="1" t="s">
        <v>5637</v>
      </c>
      <c r="R18" s="8" t="s">
        <v>3259</v>
      </c>
      <c r="S18" s="1" t="s">
        <v>4454</v>
      </c>
      <c r="T18" s="1" t="s">
        <v>4412</v>
      </c>
      <c r="U18" s="1" t="s">
        <v>4386</v>
      </c>
      <c r="V18" s="1">
        <v>3</v>
      </c>
      <c r="W18" s="1" t="s">
        <v>4495</v>
      </c>
      <c r="X18" s="8"/>
      <c r="Y18" s="1" t="s">
        <v>4496</v>
      </c>
      <c r="Z18" s="1" t="s">
        <v>4434</v>
      </c>
      <c r="AA18" s="1" t="s">
        <v>4435</v>
      </c>
      <c r="AB18" s="1" t="s">
        <v>5638</v>
      </c>
      <c r="AC18" s="8" t="s">
        <v>3239</v>
      </c>
      <c r="AD18" s="1" t="s">
        <v>5639</v>
      </c>
      <c r="AE18" s="8" t="s">
        <v>3265</v>
      </c>
      <c r="AF18" s="1" t="s">
        <v>5640</v>
      </c>
      <c r="AG18" s="8" t="s">
        <v>5641</v>
      </c>
      <c r="AH18" s="1">
        <v>2</v>
      </c>
      <c r="AI18" s="1" t="s">
        <v>5642</v>
      </c>
      <c r="AJ18" s="8" t="s">
        <v>3787</v>
      </c>
      <c r="AK18" s="1">
        <v>3</v>
      </c>
      <c r="AL18" s="1" t="s">
        <v>5643</v>
      </c>
      <c r="AM18" s="8" t="s">
        <v>3427</v>
      </c>
      <c r="AN18" s="1">
        <v>2</v>
      </c>
      <c r="AO18" s="1" t="s">
        <v>5644</v>
      </c>
      <c r="AP18" s="8" t="s">
        <v>3423</v>
      </c>
      <c r="AQ18" s="1">
        <v>2</v>
      </c>
      <c r="AR18" s="1" t="s">
        <v>4398</v>
      </c>
      <c r="AS18" s="1" t="s">
        <v>5638</v>
      </c>
      <c r="AT18" s="8" t="s">
        <v>3265</v>
      </c>
      <c r="AU18" s="1" t="s">
        <v>112</v>
      </c>
      <c r="AV18" s="1" t="s">
        <v>4878</v>
      </c>
      <c r="AW18" s="1" t="s">
        <v>5645</v>
      </c>
      <c r="AX18" s="23"/>
      <c r="AY18" s="24"/>
      <c r="AZ18" s="1" t="s">
        <v>4403</v>
      </c>
      <c r="BA18" s="30"/>
      <c r="BB18" s="3" t="s">
        <v>6076</v>
      </c>
      <c r="BG18" s="93"/>
    </row>
    <row r="19" spans="1:59" s="25" customFormat="1" ht="316.8" x14ac:dyDescent="0.25">
      <c r="A19" s="1">
        <v>44124.800781516205</v>
      </c>
      <c r="B19" s="1" t="s">
        <v>4377</v>
      </c>
      <c r="C19" s="1" t="s">
        <v>4426</v>
      </c>
      <c r="D19" s="1">
        <v>5</v>
      </c>
      <c r="E19" s="1" t="s">
        <v>5646</v>
      </c>
      <c r="F19" s="8" t="s">
        <v>3472</v>
      </c>
      <c r="G19" s="1" t="s">
        <v>4380</v>
      </c>
      <c r="H19" s="1" t="s">
        <v>5647</v>
      </c>
      <c r="I19" s="8" t="s">
        <v>5648</v>
      </c>
      <c r="J19" s="23"/>
      <c r="K19" s="23"/>
      <c r="L19" s="24"/>
      <c r="M19" s="1" t="s">
        <v>4407</v>
      </c>
      <c r="N19" s="1" t="s">
        <v>5649</v>
      </c>
      <c r="O19" s="8" t="s">
        <v>3763</v>
      </c>
      <c r="P19" s="1" t="s">
        <v>4409</v>
      </c>
      <c r="Q19" s="1" t="s">
        <v>5650</v>
      </c>
      <c r="R19" s="8" t="s">
        <v>3259</v>
      </c>
      <c r="S19" s="1" t="s">
        <v>4411</v>
      </c>
      <c r="T19" s="1" t="s">
        <v>4412</v>
      </c>
      <c r="U19" s="1" t="s">
        <v>4386</v>
      </c>
      <c r="V19" s="1">
        <v>4</v>
      </c>
      <c r="W19" s="1" t="s">
        <v>5651</v>
      </c>
      <c r="X19" s="8" t="s">
        <v>3463</v>
      </c>
      <c r="Y19" s="1" t="s">
        <v>4414</v>
      </c>
      <c r="Z19" s="1" t="s">
        <v>4434</v>
      </c>
      <c r="AA19" s="1" t="s">
        <v>4391</v>
      </c>
      <c r="AB19" s="1" t="s">
        <v>5652</v>
      </c>
      <c r="AC19" s="8" t="s">
        <v>3264</v>
      </c>
      <c r="AD19" s="1" t="s">
        <v>5653</v>
      </c>
      <c r="AE19" s="8" t="s">
        <v>3425</v>
      </c>
      <c r="AF19" s="1" t="s">
        <v>5654</v>
      </c>
      <c r="AG19" s="8" t="s">
        <v>3474</v>
      </c>
      <c r="AH19" s="1">
        <v>2</v>
      </c>
      <c r="AI19" s="1" t="s">
        <v>5655</v>
      </c>
      <c r="AJ19" s="8" t="s">
        <v>5656</v>
      </c>
      <c r="AK19" s="1">
        <v>3</v>
      </c>
      <c r="AL19" s="1" t="s">
        <v>5657</v>
      </c>
      <c r="AM19" s="8" t="s">
        <v>5658</v>
      </c>
      <c r="AN19" s="1">
        <v>3</v>
      </c>
      <c r="AO19" s="1" t="s">
        <v>5659</v>
      </c>
      <c r="AP19" s="8" t="s">
        <v>5660</v>
      </c>
      <c r="AQ19" s="1">
        <v>3</v>
      </c>
      <c r="AR19" s="1" t="s">
        <v>4398</v>
      </c>
      <c r="AS19" s="1" t="s">
        <v>5661</v>
      </c>
      <c r="AT19" s="8" t="s">
        <v>3797</v>
      </c>
      <c r="AU19" s="1" t="s">
        <v>112</v>
      </c>
      <c r="AV19" s="1" t="s">
        <v>4878</v>
      </c>
      <c r="AW19" s="1" t="s">
        <v>5662</v>
      </c>
      <c r="AX19" s="23"/>
      <c r="AY19" s="24"/>
      <c r="AZ19" s="1" t="s">
        <v>4403</v>
      </c>
      <c r="BA19" s="30"/>
      <c r="BB19" s="3" t="s">
        <v>6076</v>
      </c>
      <c r="BG19" s="93"/>
    </row>
    <row r="20" spans="1:59" s="25" customFormat="1" ht="303.60000000000002" x14ac:dyDescent="0.25">
      <c r="A20" s="1">
        <v>44125.489252546293</v>
      </c>
      <c r="B20" s="1" t="s">
        <v>4377</v>
      </c>
      <c r="C20" s="1" t="s">
        <v>4404</v>
      </c>
      <c r="D20" s="1">
        <v>2</v>
      </c>
      <c r="E20" s="1" t="s">
        <v>5663</v>
      </c>
      <c r="F20" s="8" t="s">
        <v>3265</v>
      </c>
      <c r="G20" s="1" t="s">
        <v>4380</v>
      </c>
      <c r="H20" s="1" t="s">
        <v>5664</v>
      </c>
      <c r="I20" s="8" t="s">
        <v>3302</v>
      </c>
      <c r="J20" s="23"/>
      <c r="K20" s="23"/>
      <c r="L20" s="24"/>
      <c r="M20" s="1" t="s">
        <v>4407</v>
      </c>
      <c r="N20" s="1" t="s">
        <v>5665</v>
      </c>
      <c r="O20" s="8" t="s">
        <v>3287</v>
      </c>
      <c r="P20" s="1" t="s">
        <v>4409</v>
      </c>
      <c r="Q20" s="1" t="s">
        <v>5666</v>
      </c>
      <c r="R20" s="8" t="s">
        <v>4012</v>
      </c>
      <c r="S20" s="1" t="s">
        <v>4411</v>
      </c>
      <c r="T20" s="1" t="s">
        <v>4412</v>
      </c>
      <c r="U20" s="1" t="s">
        <v>4386</v>
      </c>
      <c r="V20" s="1">
        <v>4</v>
      </c>
      <c r="W20" s="1" t="s">
        <v>5133</v>
      </c>
      <c r="X20" s="8"/>
      <c r="Y20" s="1" t="s">
        <v>4473</v>
      </c>
      <c r="Z20" s="1" t="s">
        <v>4390</v>
      </c>
      <c r="AA20" s="1" t="s">
        <v>4435</v>
      </c>
      <c r="AB20" s="1" t="s">
        <v>5667</v>
      </c>
      <c r="AC20" s="8" t="s">
        <v>3833</v>
      </c>
      <c r="AD20" s="1" t="s">
        <v>4508</v>
      </c>
      <c r="AE20" s="8" t="s">
        <v>3265</v>
      </c>
      <c r="AF20" s="1" t="s">
        <v>5668</v>
      </c>
      <c r="AG20" s="8" t="s">
        <v>3635</v>
      </c>
      <c r="AH20" s="1">
        <v>3</v>
      </c>
      <c r="AI20" s="1" t="s">
        <v>5669</v>
      </c>
      <c r="AJ20" s="8" t="s">
        <v>3355</v>
      </c>
      <c r="AK20" s="1">
        <v>5</v>
      </c>
      <c r="AL20" s="1" t="s">
        <v>5670</v>
      </c>
      <c r="AM20" s="8" t="s">
        <v>3292</v>
      </c>
      <c r="AN20" s="1">
        <v>4</v>
      </c>
      <c r="AO20" s="1" t="s">
        <v>5335</v>
      </c>
      <c r="AP20" s="8" t="s">
        <v>3355</v>
      </c>
      <c r="AQ20" s="1">
        <v>5</v>
      </c>
      <c r="AR20" s="1" t="s">
        <v>4398</v>
      </c>
      <c r="AS20" s="1" t="s">
        <v>5671</v>
      </c>
      <c r="AT20" s="8" t="s">
        <v>3429</v>
      </c>
      <c r="AU20" s="1" t="s">
        <v>4807</v>
      </c>
      <c r="AV20" s="1" t="s">
        <v>4878</v>
      </c>
      <c r="AW20" s="1" t="s">
        <v>5672</v>
      </c>
      <c r="AX20" s="1" t="s">
        <v>5673</v>
      </c>
      <c r="AY20" s="8"/>
      <c r="AZ20" s="1" t="s">
        <v>4403</v>
      </c>
      <c r="BA20" s="30"/>
      <c r="BB20" s="3" t="s">
        <v>6076</v>
      </c>
      <c r="BG20" s="93"/>
    </row>
    <row r="21" spans="1:59" s="25" customFormat="1" ht="237.6" x14ac:dyDescent="0.25">
      <c r="A21" s="1">
        <v>44126.477721192132</v>
      </c>
      <c r="B21" s="1" t="s">
        <v>4377</v>
      </c>
      <c r="C21" s="1" t="s">
        <v>4404</v>
      </c>
      <c r="D21" s="1">
        <v>1</v>
      </c>
      <c r="E21" s="1" t="s">
        <v>5674</v>
      </c>
      <c r="F21" s="8" t="s">
        <v>3265</v>
      </c>
      <c r="G21" s="1" t="s">
        <v>4380</v>
      </c>
      <c r="H21" s="1" t="s">
        <v>5675</v>
      </c>
      <c r="I21" s="8" t="s">
        <v>3302</v>
      </c>
      <c r="J21" s="23"/>
      <c r="K21" s="23"/>
      <c r="L21" s="24"/>
      <c r="M21" s="1" t="s">
        <v>4407</v>
      </c>
      <c r="N21" s="1" t="s">
        <v>5676</v>
      </c>
      <c r="O21" s="8" t="s">
        <v>3735</v>
      </c>
      <c r="P21" s="1" t="s">
        <v>4409</v>
      </c>
      <c r="Q21" s="1" t="s">
        <v>5677</v>
      </c>
      <c r="R21" s="8" t="s">
        <v>3259</v>
      </c>
      <c r="S21" s="1" t="s">
        <v>4411</v>
      </c>
      <c r="T21" s="1" t="s">
        <v>4412</v>
      </c>
      <c r="U21" s="1" t="s">
        <v>4386</v>
      </c>
      <c r="V21" s="1">
        <v>4</v>
      </c>
      <c r="W21" s="1" t="s">
        <v>4918</v>
      </c>
      <c r="X21" s="8"/>
      <c r="Y21" s="1" t="s">
        <v>5678</v>
      </c>
      <c r="Z21" s="1" t="s">
        <v>4434</v>
      </c>
      <c r="AA21" s="1" t="s">
        <v>4435</v>
      </c>
      <c r="AB21" s="1" t="s">
        <v>5679</v>
      </c>
      <c r="AC21" s="8" t="s">
        <v>4116</v>
      </c>
      <c r="AD21" s="1" t="s">
        <v>5680</v>
      </c>
      <c r="AE21" s="8" t="s">
        <v>3241</v>
      </c>
      <c r="AF21" s="1" t="s">
        <v>5681</v>
      </c>
      <c r="AG21" s="8" t="s">
        <v>5682</v>
      </c>
      <c r="AH21" s="1">
        <v>3</v>
      </c>
      <c r="AI21" s="1" t="s">
        <v>5683</v>
      </c>
      <c r="AJ21" s="8" t="s">
        <v>5684</v>
      </c>
      <c r="AK21" s="1">
        <v>5</v>
      </c>
      <c r="AL21" s="1" t="s">
        <v>5685</v>
      </c>
      <c r="AM21" s="8" t="s">
        <v>3423</v>
      </c>
      <c r="AN21" s="1">
        <v>5</v>
      </c>
      <c r="AO21" s="1" t="s">
        <v>5686</v>
      </c>
      <c r="AP21" s="8" t="s">
        <v>5687</v>
      </c>
      <c r="AQ21" s="1">
        <v>5</v>
      </c>
      <c r="AR21" s="1" t="s">
        <v>4398</v>
      </c>
      <c r="AS21" s="1" t="s">
        <v>5688</v>
      </c>
      <c r="AT21" s="8" t="s">
        <v>5689</v>
      </c>
      <c r="AU21" s="1" t="s">
        <v>112</v>
      </c>
      <c r="AV21" s="1" t="s">
        <v>4532</v>
      </c>
      <c r="AW21" s="1" t="s">
        <v>5690</v>
      </c>
      <c r="AX21" s="13" t="s">
        <v>5691</v>
      </c>
      <c r="AY21" s="8"/>
      <c r="AZ21" s="1" t="s">
        <v>4403</v>
      </c>
      <c r="BA21" s="30"/>
      <c r="BB21" s="3" t="s">
        <v>6076</v>
      </c>
      <c r="BG21" s="93"/>
    </row>
    <row r="22" spans="1:59" s="25" customFormat="1" ht="409.6" x14ac:dyDescent="0.25">
      <c r="A22" s="1">
        <v>44133.520745624999</v>
      </c>
      <c r="B22" s="1" t="s">
        <v>4377</v>
      </c>
      <c r="C22" s="1" t="s">
        <v>4378</v>
      </c>
      <c r="D22" s="1">
        <v>1</v>
      </c>
      <c r="E22" s="1" t="s">
        <v>5710</v>
      </c>
      <c r="F22" s="8" t="s">
        <v>3472</v>
      </c>
      <c r="G22" s="1" t="s">
        <v>4380</v>
      </c>
      <c r="H22" s="1" t="s">
        <v>5711</v>
      </c>
      <c r="I22" s="8" t="s">
        <v>3669</v>
      </c>
      <c r="J22" s="23"/>
      <c r="K22" s="23"/>
      <c r="L22" s="24"/>
      <c r="M22" s="1" t="s">
        <v>4407</v>
      </c>
      <c r="N22" s="1" t="s">
        <v>5712</v>
      </c>
      <c r="O22" s="8" t="s">
        <v>5713</v>
      </c>
      <c r="P22" s="1" t="s">
        <v>4409</v>
      </c>
      <c r="Q22" s="1" t="s">
        <v>5714</v>
      </c>
      <c r="R22" s="8" t="s">
        <v>5715</v>
      </c>
      <c r="S22" s="1" t="s">
        <v>4411</v>
      </c>
      <c r="T22" s="1" t="s">
        <v>4412</v>
      </c>
      <c r="U22" s="1" t="s">
        <v>4386</v>
      </c>
      <c r="V22" s="1">
        <v>4</v>
      </c>
      <c r="W22" s="1" t="s">
        <v>5133</v>
      </c>
      <c r="X22" s="8"/>
      <c r="Y22" s="1" t="s">
        <v>4676</v>
      </c>
      <c r="Z22" s="1" t="s">
        <v>4592</v>
      </c>
      <c r="AA22" s="1" t="s">
        <v>4435</v>
      </c>
      <c r="AB22" s="1" t="s">
        <v>5716</v>
      </c>
      <c r="AC22" s="8" t="s">
        <v>3830</v>
      </c>
      <c r="AD22" s="1" t="s">
        <v>5717</v>
      </c>
      <c r="AE22" s="8" t="s">
        <v>6054</v>
      </c>
      <c r="AF22" s="1" t="s">
        <v>5718</v>
      </c>
      <c r="AG22" s="8" t="s">
        <v>5719</v>
      </c>
      <c r="AH22" s="1">
        <v>2</v>
      </c>
      <c r="AI22" s="1" t="s">
        <v>5720</v>
      </c>
      <c r="AJ22" s="8" t="s">
        <v>5721</v>
      </c>
      <c r="AK22" s="1">
        <v>4</v>
      </c>
      <c r="AL22" s="1" t="s">
        <v>5722</v>
      </c>
      <c r="AM22" s="8" t="s">
        <v>5723</v>
      </c>
      <c r="AN22" s="1">
        <v>3</v>
      </c>
      <c r="AO22" s="1" t="s">
        <v>5724</v>
      </c>
      <c r="AP22" s="8" t="s">
        <v>5725</v>
      </c>
      <c r="AQ22" s="1">
        <v>5</v>
      </c>
      <c r="AR22" s="1" t="s">
        <v>4398</v>
      </c>
      <c r="AS22" s="1" t="s">
        <v>5726</v>
      </c>
      <c r="AT22" s="8" t="s">
        <v>3325</v>
      </c>
      <c r="AU22" s="1" t="s">
        <v>112</v>
      </c>
      <c r="AV22" s="1" t="s">
        <v>4532</v>
      </c>
      <c r="AW22" s="1" t="s">
        <v>5727</v>
      </c>
      <c r="AX22" s="23"/>
      <c r="AY22" s="24"/>
      <c r="AZ22" s="1" t="s">
        <v>4403</v>
      </c>
      <c r="BA22" s="30"/>
      <c r="BB22" s="3" t="s">
        <v>6076</v>
      </c>
      <c r="BG22" s="93"/>
    </row>
    <row r="23" spans="1:59" s="25" customFormat="1" ht="105.6" x14ac:dyDescent="0.25">
      <c r="A23" s="1">
        <v>44137.386128194441</v>
      </c>
      <c r="B23" s="1" t="s">
        <v>4377</v>
      </c>
      <c r="C23" s="1" t="s">
        <v>4404</v>
      </c>
      <c r="D23" s="1">
        <v>1</v>
      </c>
      <c r="E23" s="1" t="s">
        <v>5728</v>
      </c>
      <c r="F23" s="8" t="s">
        <v>3238</v>
      </c>
      <c r="G23" s="1" t="s">
        <v>4380</v>
      </c>
      <c r="H23" s="1" t="s">
        <v>5729</v>
      </c>
      <c r="I23" s="8" t="s">
        <v>3472</v>
      </c>
      <c r="J23" s="23"/>
      <c r="K23" s="23"/>
      <c r="L23" s="24"/>
      <c r="M23" s="1" t="s">
        <v>4407</v>
      </c>
      <c r="N23" s="1" t="s">
        <v>5730</v>
      </c>
      <c r="O23" s="8" t="s">
        <v>3244</v>
      </c>
      <c r="P23" s="1" t="s">
        <v>4409</v>
      </c>
      <c r="Q23" s="1" t="s">
        <v>5731</v>
      </c>
      <c r="R23" s="8" t="s">
        <v>3259</v>
      </c>
      <c r="S23" s="1" t="s">
        <v>4411</v>
      </c>
      <c r="T23" s="1" t="s">
        <v>4412</v>
      </c>
      <c r="U23" s="1" t="s">
        <v>4386</v>
      </c>
      <c r="V23" s="1">
        <v>1</v>
      </c>
      <c r="W23" s="1" t="s">
        <v>4495</v>
      </c>
      <c r="X23" s="8"/>
      <c r="Y23" s="1" t="s">
        <v>4389</v>
      </c>
      <c r="Z23" s="1" t="s">
        <v>4434</v>
      </c>
      <c r="AA23" s="1" t="s">
        <v>4435</v>
      </c>
      <c r="AB23" s="1" t="s">
        <v>5732</v>
      </c>
      <c r="AC23" s="8" t="s">
        <v>3244</v>
      </c>
      <c r="AD23" s="1" t="s">
        <v>5680</v>
      </c>
      <c r="AE23" s="8" t="s">
        <v>3241</v>
      </c>
      <c r="AF23" s="1" t="s">
        <v>5733</v>
      </c>
      <c r="AG23" s="8" t="s">
        <v>3292</v>
      </c>
      <c r="AH23" s="1">
        <v>4</v>
      </c>
      <c r="AI23" s="1" t="s">
        <v>5733</v>
      </c>
      <c r="AJ23" s="8" t="s">
        <v>3292</v>
      </c>
      <c r="AK23" s="1">
        <v>4</v>
      </c>
      <c r="AL23" s="1" t="s">
        <v>5734</v>
      </c>
      <c r="AM23" s="8" t="s">
        <v>3507</v>
      </c>
      <c r="AN23" s="1">
        <v>4</v>
      </c>
      <c r="AO23" s="1" t="s">
        <v>5733</v>
      </c>
      <c r="AP23" s="8" t="s">
        <v>3292</v>
      </c>
      <c r="AQ23" s="1">
        <v>4</v>
      </c>
      <c r="AR23" s="1" t="s">
        <v>4398</v>
      </c>
      <c r="AS23" s="1" t="s">
        <v>5735</v>
      </c>
      <c r="AT23" s="8" t="s">
        <v>3302</v>
      </c>
      <c r="AU23" s="1" t="s">
        <v>112</v>
      </c>
      <c r="AV23" s="1" t="s">
        <v>4532</v>
      </c>
      <c r="AW23" s="1" t="s">
        <v>5672</v>
      </c>
      <c r="AX23" s="23"/>
      <c r="AY23" s="24"/>
      <c r="AZ23" s="1" t="s">
        <v>4403</v>
      </c>
      <c r="BA23" s="30"/>
      <c r="BB23" s="3" t="s">
        <v>6076</v>
      </c>
      <c r="BG23" s="93"/>
    </row>
    <row r="24" spans="1:59" s="25" customFormat="1" ht="316.8" x14ac:dyDescent="0.25">
      <c r="A24" s="1">
        <v>44137.409037222227</v>
      </c>
      <c r="B24" s="1" t="s">
        <v>4377</v>
      </c>
      <c r="C24" s="1" t="s">
        <v>4605</v>
      </c>
      <c r="D24" s="1">
        <v>2</v>
      </c>
      <c r="E24" s="1" t="s">
        <v>4767</v>
      </c>
      <c r="F24" s="8" t="s">
        <v>3239</v>
      </c>
      <c r="G24" s="1" t="s">
        <v>4380</v>
      </c>
      <c r="H24" s="1" t="s">
        <v>5752</v>
      </c>
      <c r="I24" s="8" t="s">
        <v>3602</v>
      </c>
      <c r="J24" s="23"/>
      <c r="K24" s="23"/>
      <c r="L24" s="24"/>
      <c r="M24" s="1" t="s">
        <v>4407</v>
      </c>
      <c r="N24" s="1" t="s">
        <v>5753</v>
      </c>
      <c r="O24" s="8" t="s">
        <v>3244</v>
      </c>
      <c r="P24" s="1" t="s">
        <v>4409</v>
      </c>
      <c r="Q24" s="1" t="s">
        <v>5754</v>
      </c>
      <c r="R24" s="8" t="s">
        <v>3259</v>
      </c>
      <c r="S24" s="1" t="s">
        <v>4411</v>
      </c>
      <c r="T24" s="1" t="s">
        <v>4412</v>
      </c>
      <c r="U24" s="1" t="s">
        <v>4386</v>
      </c>
      <c r="V24" s="1">
        <v>4</v>
      </c>
      <c r="W24" s="1" t="s">
        <v>4918</v>
      </c>
      <c r="X24" s="8"/>
      <c r="Y24" s="1" t="s">
        <v>4414</v>
      </c>
      <c r="Z24" s="1" t="s">
        <v>4434</v>
      </c>
      <c r="AA24" s="1" t="s">
        <v>4435</v>
      </c>
      <c r="AB24" s="1" t="s">
        <v>5755</v>
      </c>
      <c r="AC24" s="8" t="s">
        <v>5756</v>
      </c>
      <c r="AD24" s="1" t="s">
        <v>1878</v>
      </c>
      <c r="AE24" s="8" t="s">
        <v>3241</v>
      </c>
      <c r="AF24" s="1" t="s">
        <v>5757</v>
      </c>
      <c r="AG24" s="8" t="s">
        <v>3497</v>
      </c>
      <c r="AH24" s="1">
        <v>3</v>
      </c>
      <c r="AI24" s="1" t="s">
        <v>5758</v>
      </c>
      <c r="AJ24" s="8" t="s">
        <v>3493</v>
      </c>
      <c r="AK24" s="1">
        <v>4</v>
      </c>
      <c r="AL24" s="13" t="s">
        <v>5759</v>
      </c>
      <c r="AM24" s="8" t="s">
        <v>5760</v>
      </c>
      <c r="AN24" s="1">
        <v>3</v>
      </c>
      <c r="AO24" s="1" t="s">
        <v>5761</v>
      </c>
      <c r="AP24" s="8" t="s">
        <v>5762</v>
      </c>
      <c r="AQ24" s="1">
        <v>4</v>
      </c>
      <c r="AR24" s="1" t="s">
        <v>4486</v>
      </c>
      <c r="AS24" s="81" t="s">
        <v>5763</v>
      </c>
      <c r="AT24" s="8" t="s">
        <v>5764</v>
      </c>
      <c r="AU24" s="1" t="s">
        <v>62</v>
      </c>
      <c r="AV24" s="1" t="s">
        <v>4532</v>
      </c>
      <c r="AW24" s="1" t="s">
        <v>5672</v>
      </c>
      <c r="AX24" s="23"/>
      <c r="AY24" s="24"/>
      <c r="AZ24" s="1" t="s">
        <v>4403</v>
      </c>
      <c r="BA24" s="30"/>
      <c r="BB24" s="3" t="s">
        <v>6076</v>
      </c>
      <c r="BG24" s="93"/>
    </row>
    <row r="25" spans="1:59" s="25" customFormat="1" ht="290.39999999999998" x14ac:dyDescent="0.25">
      <c r="A25" s="1">
        <v>44137.459179791666</v>
      </c>
      <c r="B25" s="1" t="s">
        <v>4377</v>
      </c>
      <c r="C25" s="1" t="s">
        <v>4426</v>
      </c>
      <c r="D25" s="1">
        <v>5</v>
      </c>
      <c r="E25" s="1" t="s">
        <v>5765</v>
      </c>
      <c r="F25" s="8" t="s">
        <v>5766</v>
      </c>
      <c r="G25" s="1" t="s">
        <v>4380</v>
      </c>
      <c r="H25" s="1" t="s">
        <v>5767</v>
      </c>
      <c r="I25" s="8" t="s">
        <v>5768</v>
      </c>
      <c r="J25" s="23"/>
      <c r="K25" s="23"/>
      <c r="L25" s="24"/>
      <c r="M25" s="1" t="s">
        <v>4407</v>
      </c>
      <c r="N25" s="1" t="s">
        <v>5769</v>
      </c>
      <c r="O25" s="8" t="s">
        <v>3244</v>
      </c>
      <c r="P25" s="1" t="s">
        <v>4409</v>
      </c>
      <c r="Q25" s="1" t="s">
        <v>5770</v>
      </c>
      <c r="R25" s="8" t="s">
        <v>3259</v>
      </c>
      <c r="S25" s="1" t="s">
        <v>4411</v>
      </c>
      <c r="T25" s="1" t="s">
        <v>4412</v>
      </c>
      <c r="U25" s="1" t="s">
        <v>4386</v>
      </c>
      <c r="V25" s="1">
        <v>4</v>
      </c>
      <c r="W25" s="1" t="s">
        <v>4413</v>
      </c>
      <c r="X25" s="8"/>
      <c r="Y25" s="1" t="s">
        <v>4414</v>
      </c>
      <c r="Z25" s="1" t="s">
        <v>4592</v>
      </c>
      <c r="AA25" s="1" t="s">
        <v>4435</v>
      </c>
      <c r="AB25" s="1" t="s">
        <v>5771</v>
      </c>
      <c r="AC25" s="8" t="s">
        <v>3473</v>
      </c>
      <c r="AD25" s="1" t="s">
        <v>5772</v>
      </c>
      <c r="AE25" s="8" t="s">
        <v>6054</v>
      </c>
      <c r="AF25" s="1" t="s">
        <v>5773</v>
      </c>
      <c r="AG25" s="8" t="s">
        <v>3635</v>
      </c>
      <c r="AH25" s="1">
        <v>2</v>
      </c>
      <c r="AI25" s="1" t="s">
        <v>5774</v>
      </c>
      <c r="AJ25" s="8" t="s">
        <v>3635</v>
      </c>
      <c r="AK25" s="1">
        <v>3</v>
      </c>
      <c r="AL25" s="1" t="s">
        <v>5775</v>
      </c>
      <c r="AM25" s="8" t="s">
        <v>5776</v>
      </c>
      <c r="AN25" s="1">
        <v>3</v>
      </c>
      <c r="AO25" s="1" t="s">
        <v>5777</v>
      </c>
      <c r="AP25" s="8" t="s">
        <v>5778</v>
      </c>
      <c r="AQ25" s="1">
        <v>4</v>
      </c>
      <c r="AR25" s="1" t="s">
        <v>4486</v>
      </c>
      <c r="AS25" s="1" t="s">
        <v>5779</v>
      </c>
      <c r="AT25" s="8" t="s">
        <v>5780</v>
      </c>
      <c r="AU25" s="1" t="s">
        <v>112</v>
      </c>
      <c r="AV25" s="1" t="s">
        <v>4532</v>
      </c>
      <c r="AW25" s="1" t="s">
        <v>5781</v>
      </c>
      <c r="AX25" s="23"/>
      <c r="AY25" s="24"/>
      <c r="AZ25" s="1" t="s">
        <v>4403</v>
      </c>
      <c r="BA25" s="30"/>
      <c r="BB25" s="3" t="s">
        <v>6076</v>
      </c>
      <c r="BG25" s="93"/>
    </row>
    <row r="26" spans="1:59" s="25" customFormat="1" ht="409.6" x14ac:dyDescent="0.25">
      <c r="A26" s="1">
        <v>44137.628884803242</v>
      </c>
      <c r="B26" s="1" t="s">
        <v>4377</v>
      </c>
      <c r="C26" s="1" t="s">
        <v>4404</v>
      </c>
      <c r="D26" s="1">
        <v>3</v>
      </c>
      <c r="E26" s="1" t="s">
        <v>5782</v>
      </c>
      <c r="F26" s="8" t="s">
        <v>3472</v>
      </c>
      <c r="G26" s="1" t="s">
        <v>4380</v>
      </c>
      <c r="H26" s="1" t="s">
        <v>5783</v>
      </c>
      <c r="I26" s="8" t="s">
        <v>3429</v>
      </c>
      <c r="J26" s="23"/>
      <c r="K26" s="23"/>
      <c r="L26" s="24"/>
      <c r="M26" s="1" t="s">
        <v>4407</v>
      </c>
      <c r="N26" s="1" t="s">
        <v>5784</v>
      </c>
      <c r="O26" s="8" t="s">
        <v>3244</v>
      </c>
      <c r="P26" s="1" t="s">
        <v>4409</v>
      </c>
      <c r="Q26" s="1" t="s">
        <v>5785</v>
      </c>
      <c r="R26" s="8" t="s">
        <v>5786</v>
      </c>
      <c r="S26" s="1" t="s">
        <v>4411</v>
      </c>
      <c r="T26" s="1" t="s">
        <v>4412</v>
      </c>
      <c r="U26" s="1" t="s">
        <v>4412</v>
      </c>
      <c r="V26" s="1">
        <v>2</v>
      </c>
      <c r="W26" s="1" t="s">
        <v>5787</v>
      </c>
      <c r="X26" s="8" t="s">
        <v>3960</v>
      </c>
      <c r="Y26" s="1" t="s">
        <v>5788</v>
      </c>
      <c r="Z26" s="1" t="s">
        <v>4592</v>
      </c>
      <c r="AA26" s="1" t="s">
        <v>4435</v>
      </c>
      <c r="AB26" s="1" t="s">
        <v>5789</v>
      </c>
      <c r="AC26" s="8" t="s">
        <v>4107</v>
      </c>
      <c r="AD26" s="1" t="s">
        <v>5790</v>
      </c>
      <c r="AE26" s="8" t="s">
        <v>6054</v>
      </c>
      <c r="AF26" s="1" t="s">
        <v>5791</v>
      </c>
      <c r="AG26" s="8" t="s">
        <v>5792</v>
      </c>
      <c r="AH26" s="1">
        <v>3</v>
      </c>
      <c r="AI26" s="1" t="s">
        <v>5793</v>
      </c>
      <c r="AJ26" s="8" t="s">
        <v>5794</v>
      </c>
      <c r="AK26" s="1">
        <v>3</v>
      </c>
      <c r="AL26" s="1" t="s">
        <v>5795</v>
      </c>
      <c r="AM26" s="8" t="s">
        <v>3423</v>
      </c>
      <c r="AN26" s="1">
        <v>3</v>
      </c>
      <c r="AO26" s="1" t="s">
        <v>5796</v>
      </c>
      <c r="AP26" s="8" t="s">
        <v>5797</v>
      </c>
      <c r="AQ26" s="1">
        <v>3</v>
      </c>
      <c r="AR26" s="1" t="s">
        <v>4486</v>
      </c>
      <c r="AS26" s="1" t="s">
        <v>5798</v>
      </c>
      <c r="AT26" s="8" t="s">
        <v>5799</v>
      </c>
      <c r="AU26" s="1" t="s">
        <v>62</v>
      </c>
      <c r="AV26" s="1" t="s">
        <v>4878</v>
      </c>
      <c r="AW26" s="1" t="s">
        <v>5800</v>
      </c>
      <c r="AX26" s="13" t="s">
        <v>5801</v>
      </c>
      <c r="AY26" s="8" t="s">
        <v>3463</v>
      </c>
      <c r="AZ26" s="1" t="s">
        <v>4403</v>
      </c>
      <c r="BA26" s="30"/>
      <c r="BB26" s="3" t="s">
        <v>6076</v>
      </c>
      <c r="BG26" s="93"/>
    </row>
    <row r="27" spans="1:59" s="25" customFormat="1" ht="396" x14ac:dyDescent="0.25">
      <c r="A27" s="1">
        <v>44137.67218918982</v>
      </c>
      <c r="B27" s="1" t="s">
        <v>4377</v>
      </c>
      <c r="C27" s="1" t="s">
        <v>4404</v>
      </c>
      <c r="D27" s="1">
        <v>3</v>
      </c>
      <c r="E27" s="1" t="s">
        <v>5802</v>
      </c>
      <c r="F27" s="8" t="s">
        <v>3334</v>
      </c>
      <c r="G27" s="1" t="s">
        <v>4380</v>
      </c>
      <c r="H27" s="1" t="s">
        <v>5803</v>
      </c>
      <c r="I27" s="8" t="s">
        <v>5804</v>
      </c>
      <c r="J27" s="23"/>
      <c r="K27" s="23"/>
      <c r="L27" s="24"/>
      <c r="M27" s="1" t="s">
        <v>4381</v>
      </c>
      <c r="N27" s="1" t="s">
        <v>5805</v>
      </c>
      <c r="O27" s="8" t="s">
        <v>5806</v>
      </c>
      <c r="P27" s="1" t="s">
        <v>4384</v>
      </c>
      <c r="Q27" s="1" t="s">
        <v>5807</v>
      </c>
      <c r="R27" s="8" t="s">
        <v>5808</v>
      </c>
      <c r="S27" s="1" t="s">
        <v>4404</v>
      </c>
      <c r="T27" s="1" t="s">
        <v>4386</v>
      </c>
      <c r="U27" s="1" t="s">
        <v>4387</v>
      </c>
      <c r="V27" s="1">
        <v>4</v>
      </c>
      <c r="W27" s="1" t="s">
        <v>4472</v>
      </c>
      <c r="X27" s="8"/>
      <c r="Y27" s="1" t="s">
        <v>5809</v>
      </c>
      <c r="Z27" s="1" t="s">
        <v>4434</v>
      </c>
      <c r="AA27" s="1" t="s">
        <v>4435</v>
      </c>
      <c r="AB27" s="1" t="s">
        <v>5810</v>
      </c>
      <c r="AC27" s="8" t="s">
        <v>5811</v>
      </c>
      <c r="AD27" s="1" t="s">
        <v>5812</v>
      </c>
      <c r="AE27" s="8" t="s">
        <v>6054</v>
      </c>
      <c r="AF27" s="1" t="s">
        <v>5813</v>
      </c>
      <c r="AG27" s="8" t="s">
        <v>5814</v>
      </c>
      <c r="AH27" s="1">
        <v>2</v>
      </c>
      <c r="AI27" s="1" t="s">
        <v>5815</v>
      </c>
      <c r="AJ27" s="8" t="s">
        <v>4231</v>
      </c>
      <c r="AK27" s="1">
        <v>4</v>
      </c>
      <c r="AL27" s="1" t="s">
        <v>5816</v>
      </c>
      <c r="AM27" s="8" t="s">
        <v>5817</v>
      </c>
      <c r="AN27" s="1">
        <v>4</v>
      </c>
      <c r="AO27" s="1" t="s">
        <v>5818</v>
      </c>
      <c r="AP27" s="8" t="s">
        <v>3423</v>
      </c>
      <c r="AQ27" s="1">
        <v>4</v>
      </c>
      <c r="AR27" s="1" t="s">
        <v>4398</v>
      </c>
      <c r="AS27" s="1" t="s">
        <v>5819</v>
      </c>
      <c r="AT27" s="8" t="s">
        <v>5820</v>
      </c>
      <c r="AU27" s="1" t="s">
        <v>112</v>
      </c>
      <c r="AV27" s="1" t="s">
        <v>4532</v>
      </c>
      <c r="AW27" s="1" t="s">
        <v>5821</v>
      </c>
      <c r="AX27" s="23"/>
      <c r="AY27" s="24"/>
      <c r="AZ27" s="1" t="s">
        <v>4403</v>
      </c>
      <c r="BA27" s="30"/>
      <c r="BB27" s="3" t="s">
        <v>6076</v>
      </c>
      <c r="BG27" s="93"/>
    </row>
    <row r="28" spans="1:59" s="25" customFormat="1" ht="171.6" x14ac:dyDescent="0.25">
      <c r="A28" s="1">
        <v>44137.675082187503</v>
      </c>
      <c r="B28" s="1" t="s">
        <v>4377</v>
      </c>
      <c r="C28" s="1" t="s">
        <v>4426</v>
      </c>
      <c r="D28" s="1">
        <v>3</v>
      </c>
      <c r="E28" s="1" t="s">
        <v>5822</v>
      </c>
      <c r="F28" s="8" t="s">
        <v>3472</v>
      </c>
      <c r="G28" s="1" t="s">
        <v>4380</v>
      </c>
      <c r="H28" s="1" t="s">
        <v>5823</v>
      </c>
      <c r="I28" s="8" t="s">
        <v>5824</v>
      </c>
      <c r="J28" s="23"/>
      <c r="K28" s="23"/>
      <c r="L28" s="24"/>
      <c r="M28" s="1" t="s">
        <v>4407</v>
      </c>
      <c r="N28" s="1" t="s">
        <v>5825</v>
      </c>
      <c r="O28" s="8" t="s">
        <v>3244</v>
      </c>
      <c r="P28" s="1" t="s">
        <v>4409</v>
      </c>
      <c r="Q28" s="1" t="s">
        <v>5826</v>
      </c>
      <c r="R28" s="8" t="s">
        <v>3259</v>
      </c>
      <c r="S28" s="1" t="s">
        <v>4411</v>
      </c>
      <c r="T28" s="1" t="s">
        <v>4412</v>
      </c>
      <c r="U28" s="1" t="s">
        <v>4386</v>
      </c>
      <c r="V28" s="1">
        <v>4</v>
      </c>
      <c r="W28" s="1" t="s">
        <v>4814</v>
      </c>
      <c r="X28" s="8"/>
      <c r="Y28" s="1" t="s">
        <v>4414</v>
      </c>
      <c r="Z28" s="1" t="s">
        <v>4434</v>
      </c>
      <c r="AA28" s="1" t="s">
        <v>4435</v>
      </c>
      <c r="AB28" s="1" t="s">
        <v>5827</v>
      </c>
      <c r="AC28" s="8" t="s">
        <v>3244</v>
      </c>
      <c r="AD28" s="1" t="s">
        <v>5828</v>
      </c>
      <c r="AE28" s="8" t="s">
        <v>3541</v>
      </c>
      <c r="AF28" s="1" t="s">
        <v>5829</v>
      </c>
      <c r="AG28" s="8" t="s">
        <v>3426</v>
      </c>
      <c r="AH28" s="1">
        <v>2</v>
      </c>
      <c r="AI28" s="1" t="s">
        <v>5830</v>
      </c>
      <c r="AJ28" s="8" t="s">
        <v>3427</v>
      </c>
      <c r="AK28" s="1">
        <v>4</v>
      </c>
      <c r="AL28" s="1" t="s">
        <v>5831</v>
      </c>
      <c r="AM28" s="8" t="s">
        <v>3995</v>
      </c>
      <c r="AN28" s="1">
        <v>3</v>
      </c>
      <c r="AO28" s="1" t="s">
        <v>5832</v>
      </c>
      <c r="AP28" s="8" t="s">
        <v>3474</v>
      </c>
      <c r="AQ28" s="1">
        <v>3</v>
      </c>
      <c r="AR28" s="1" t="s">
        <v>4398</v>
      </c>
      <c r="AS28" s="80" t="s">
        <v>5833</v>
      </c>
      <c r="AT28" s="8" t="s">
        <v>5834</v>
      </c>
      <c r="AU28" s="1" t="s">
        <v>112</v>
      </c>
      <c r="AV28" s="1" t="s">
        <v>4400</v>
      </c>
      <c r="AW28" s="1" t="s">
        <v>5645</v>
      </c>
      <c r="AX28" s="23"/>
      <c r="AY28" s="24"/>
      <c r="AZ28" s="1" t="s">
        <v>4403</v>
      </c>
      <c r="BA28" s="30"/>
      <c r="BB28" s="3" t="s">
        <v>6076</v>
      </c>
      <c r="BG28" s="93"/>
    </row>
    <row r="29" spans="1:59" s="25" customFormat="1" ht="356.4" x14ac:dyDescent="0.25">
      <c r="A29" s="1">
        <v>44137.708401562501</v>
      </c>
      <c r="B29" s="1" t="s">
        <v>4377</v>
      </c>
      <c r="C29" s="1" t="s">
        <v>4378</v>
      </c>
      <c r="D29" s="1">
        <v>3</v>
      </c>
      <c r="E29" s="1" t="s">
        <v>5835</v>
      </c>
      <c r="F29" s="8" t="s">
        <v>5836</v>
      </c>
      <c r="G29" s="1" t="s">
        <v>4380</v>
      </c>
      <c r="H29" s="1" t="s">
        <v>5837</v>
      </c>
      <c r="I29" s="8" t="s">
        <v>3405</v>
      </c>
      <c r="J29" s="23"/>
      <c r="K29" s="23"/>
      <c r="L29" s="24"/>
      <c r="M29" s="1" t="s">
        <v>4381</v>
      </c>
      <c r="N29" s="1" t="s">
        <v>5838</v>
      </c>
      <c r="O29" s="8" t="s">
        <v>5839</v>
      </c>
      <c r="P29" s="1" t="s">
        <v>4409</v>
      </c>
      <c r="Q29" s="1" t="s">
        <v>5840</v>
      </c>
      <c r="R29" s="8" t="s">
        <v>5841</v>
      </c>
      <c r="S29" s="1" t="s">
        <v>4404</v>
      </c>
      <c r="T29" s="1" t="s">
        <v>4412</v>
      </c>
      <c r="U29" s="1" t="s">
        <v>4386</v>
      </c>
      <c r="V29" s="1">
        <v>4</v>
      </c>
      <c r="W29" s="1" t="s">
        <v>4495</v>
      </c>
      <c r="X29" s="8"/>
      <c r="Y29" s="1" t="s">
        <v>4496</v>
      </c>
      <c r="Z29" s="1" t="s">
        <v>4592</v>
      </c>
      <c r="AA29" s="1" t="s">
        <v>4435</v>
      </c>
      <c r="AB29" s="1" t="s">
        <v>5842</v>
      </c>
      <c r="AC29" s="8" t="s">
        <v>5843</v>
      </c>
      <c r="AD29" s="1" t="s">
        <v>5844</v>
      </c>
      <c r="AE29" s="8" t="s">
        <v>5845</v>
      </c>
      <c r="AF29" s="1" t="s">
        <v>5846</v>
      </c>
      <c r="AG29" s="8" t="s">
        <v>5847</v>
      </c>
      <c r="AH29" s="1">
        <v>3</v>
      </c>
      <c r="AI29" s="1" t="s">
        <v>5848</v>
      </c>
      <c r="AJ29" s="8" t="s">
        <v>5530</v>
      </c>
      <c r="AK29" s="1">
        <v>4</v>
      </c>
      <c r="AL29" s="1" t="s">
        <v>5849</v>
      </c>
      <c r="AM29" s="8" t="s">
        <v>5850</v>
      </c>
      <c r="AN29" s="1">
        <v>3</v>
      </c>
      <c r="AO29" s="1" t="s">
        <v>5851</v>
      </c>
      <c r="AP29" s="8" t="s">
        <v>3316</v>
      </c>
      <c r="AQ29" s="1">
        <v>4</v>
      </c>
      <c r="AR29" s="1" t="s">
        <v>4398</v>
      </c>
      <c r="AS29" s="1" t="s">
        <v>5852</v>
      </c>
      <c r="AT29" s="8" t="s">
        <v>5853</v>
      </c>
      <c r="AU29" s="1" t="s">
        <v>62</v>
      </c>
      <c r="AV29" s="1" t="s">
        <v>4878</v>
      </c>
      <c r="AW29" s="1" t="s">
        <v>5127</v>
      </c>
      <c r="AX29" s="13" t="s">
        <v>5854</v>
      </c>
      <c r="AY29" s="8" t="s">
        <v>5855</v>
      </c>
      <c r="AZ29" s="1" t="s">
        <v>4403</v>
      </c>
      <c r="BA29" s="30"/>
      <c r="BB29" s="3" t="s">
        <v>6076</v>
      </c>
      <c r="BG29" s="93"/>
    </row>
    <row r="30" spans="1:59" s="25" customFormat="1" ht="409.6" x14ac:dyDescent="0.25">
      <c r="A30" s="1">
        <v>44138.574160497687</v>
      </c>
      <c r="B30" s="1" t="s">
        <v>4377</v>
      </c>
      <c r="C30" s="1" t="s">
        <v>4426</v>
      </c>
      <c r="D30" s="1">
        <v>2</v>
      </c>
      <c r="E30" s="1" t="s">
        <v>5856</v>
      </c>
      <c r="F30" s="8" t="s">
        <v>3472</v>
      </c>
      <c r="G30" s="1" t="s">
        <v>4380</v>
      </c>
      <c r="H30" s="1" t="s">
        <v>5857</v>
      </c>
      <c r="I30" s="8" t="s">
        <v>3352</v>
      </c>
      <c r="J30" s="23"/>
      <c r="K30" s="23"/>
      <c r="L30" s="24"/>
      <c r="M30" s="1" t="s">
        <v>4407</v>
      </c>
      <c r="N30" s="1" t="s">
        <v>5858</v>
      </c>
      <c r="O30" s="8" t="s">
        <v>3244</v>
      </c>
      <c r="P30" s="1" t="s">
        <v>4409</v>
      </c>
      <c r="Q30" s="1" t="s">
        <v>5859</v>
      </c>
      <c r="R30" s="8" t="s">
        <v>5860</v>
      </c>
      <c r="S30" s="1" t="s">
        <v>4411</v>
      </c>
      <c r="T30" s="1" t="s">
        <v>4412</v>
      </c>
      <c r="U30" s="1" t="s">
        <v>4386</v>
      </c>
      <c r="V30" s="1">
        <v>4</v>
      </c>
      <c r="W30" s="1" t="s">
        <v>4495</v>
      </c>
      <c r="X30" s="8"/>
      <c r="Y30" s="1" t="s">
        <v>4414</v>
      </c>
      <c r="Z30" s="1" t="s">
        <v>4592</v>
      </c>
      <c r="AA30" s="1" t="s">
        <v>5861</v>
      </c>
      <c r="AB30" s="1" t="s">
        <v>5862</v>
      </c>
      <c r="AC30" s="8" t="s">
        <v>5863</v>
      </c>
      <c r="AD30" s="1" t="s">
        <v>5864</v>
      </c>
      <c r="AE30" s="8" t="s">
        <v>3265</v>
      </c>
      <c r="AF30" s="1" t="s">
        <v>5865</v>
      </c>
      <c r="AG30" s="8" t="s">
        <v>3635</v>
      </c>
      <c r="AH30" s="1">
        <v>2</v>
      </c>
      <c r="AI30" s="1" t="s">
        <v>4397</v>
      </c>
      <c r="AJ30" s="8" t="s">
        <v>3346</v>
      </c>
      <c r="AK30" s="1">
        <v>4</v>
      </c>
      <c r="AL30" s="1" t="s">
        <v>5866</v>
      </c>
      <c r="AM30" s="8" t="s">
        <v>3556</v>
      </c>
      <c r="AN30" s="1">
        <v>3</v>
      </c>
      <c r="AO30" s="1" t="s">
        <v>5867</v>
      </c>
      <c r="AP30" s="8" t="s">
        <v>3447</v>
      </c>
      <c r="AQ30" s="1">
        <v>3</v>
      </c>
      <c r="AR30" s="1" t="s">
        <v>4398</v>
      </c>
      <c r="AS30" s="1" t="s">
        <v>5868</v>
      </c>
      <c r="AT30" s="8" t="s">
        <v>5869</v>
      </c>
      <c r="AU30" s="1" t="s">
        <v>112</v>
      </c>
      <c r="AV30" s="1" t="s">
        <v>4400</v>
      </c>
      <c r="AW30" s="1" t="s">
        <v>5870</v>
      </c>
      <c r="AX30" s="23"/>
      <c r="AY30" s="24"/>
      <c r="AZ30" s="1" t="s">
        <v>4403</v>
      </c>
      <c r="BA30" s="30"/>
      <c r="BB30" s="3" t="s">
        <v>6076</v>
      </c>
      <c r="BG30" s="93"/>
    </row>
    <row r="31" spans="1:59" s="25" customFormat="1" ht="290.39999999999998" x14ac:dyDescent="0.25">
      <c r="A31" s="1">
        <v>44138.589367673616</v>
      </c>
      <c r="B31" s="1" t="s">
        <v>4377</v>
      </c>
      <c r="C31" s="1" t="s">
        <v>4454</v>
      </c>
      <c r="D31" s="1">
        <v>3</v>
      </c>
      <c r="E31" s="1" t="s">
        <v>5871</v>
      </c>
      <c r="F31" s="8" t="s">
        <v>5872</v>
      </c>
      <c r="G31" s="1" t="s">
        <v>4380</v>
      </c>
      <c r="H31" s="1" t="s">
        <v>5873</v>
      </c>
      <c r="I31" s="8" t="s">
        <v>5874</v>
      </c>
      <c r="J31" s="23"/>
      <c r="K31" s="23"/>
      <c r="L31" s="24"/>
      <c r="M31" s="1" t="s">
        <v>4407</v>
      </c>
      <c r="N31" s="1" t="s">
        <v>5875</v>
      </c>
      <c r="O31" s="8" t="s">
        <v>3244</v>
      </c>
      <c r="P31" s="1" t="s">
        <v>4409</v>
      </c>
      <c r="Q31" s="1" t="s">
        <v>5876</v>
      </c>
      <c r="R31" s="8" t="s">
        <v>3377</v>
      </c>
      <c r="S31" s="1" t="s">
        <v>4411</v>
      </c>
      <c r="T31" s="1" t="s">
        <v>4412</v>
      </c>
      <c r="U31" s="1" t="s">
        <v>4386</v>
      </c>
      <c r="V31" s="1">
        <v>4</v>
      </c>
      <c r="W31" s="1" t="s">
        <v>4814</v>
      </c>
      <c r="X31" s="8"/>
      <c r="Y31" s="1" t="s">
        <v>4676</v>
      </c>
      <c r="Z31" s="1" t="s">
        <v>4592</v>
      </c>
      <c r="AA31" s="1" t="s">
        <v>4435</v>
      </c>
      <c r="AB31" s="1" t="s">
        <v>5877</v>
      </c>
      <c r="AC31" s="8" t="s">
        <v>3481</v>
      </c>
      <c r="AD31" s="1" t="s">
        <v>5878</v>
      </c>
      <c r="AE31" s="8" t="s">
        <v>3449</v>
      </c>
      <c r="AF31" s="1" t="s">
        <v>5879</v>
      </c>
      <c r="AG31" s="8" t="s">
        <v>5880</v>
      </c>
      <c r="AH31" s="1">
        <v>1</v>
      </c>
      <c r="AI31" s="1" t="s">
        <v>5881</v>
      </c>
      <c r="AJ31" s="8" t="s">
        <v>5882</v>
      </c>
      <c r="AK31" s="1">
        <v>3</v>
      </c>
      <c r="AL31" s="1" t="s">
        <v>5883</v>
      </c>
      <c r="AM31" s="8" t="s">
        <v>5884</v>
      </c>
      <c r="AN31" s="1">
        <v>1</v>
      </c>
      <c r="AO31" s="1" t="s">
        <v>5885</v>
      </c>
      <c r="AP31" s="8" t="s">
        <v>5886</v>
      </c>
      <c r="AQ31" s="1">
        <v>4</v>
      </c>
      <c r="AR31" s="1" t="s">
        <v>4398</v>
      </c>
      <c r="AS31" s="1" t="s">
        <v>5887</v>
      </c>
      <c r="AT31" s="8" t="s">
        <v>5888</v>
      </c>
      <c r="AU31" s="1" t="s">
        <v>112</v>
      </c>
      <c r="AV31" s="1" t="s">
        <v>4532</v>
      </c>
      <c r="AW31" s="1" t="s">
        <v>5800</v>
      </c>
      <c r="AX31" s="1" t="s">
        <v>5889</v>
      </c>
      <c r="AY31" s="8"/>
      <c r="AZ31" s="1" t="s">
        <v>4403</v>
      </c>
      <c r="BA31" s="30"/>
      <c r="BB31" s="3" t="s">
        <v>6076</v>
      </c>
      <c r="BG31" s="93"/>
    </row>
    <row r="32" spans="1:59" s="25" customFormat="1" ht="250.8" x14ac:dyDescent="0.25">
      <c r="A32" s="1">
        <v>44138.770156250001</v>
      </c>
      <c r="B32" s="1" t="s">
        <v>4377</v>
      </c>
      <c r="C32" s="1" t="s">
        <v>4378</v>
      </c>
      <c r="D32" s="1">
        <v>2</v>
      </c>
      <c r="E32" s="1" t="s">
        <v>5890</v>
      </c>
      <c r="F32" s="8" t="s">
        <v>4236</v>
      </c>
      <c r="G32" s="1" t="s">
        <v>4380</v>
      </c>
      <c r="H32" s="1" t="s">
        <v>5891</v>
      </c>
      <c r="I32" s="8" t="s">
        <v>5892</v>
      </c>
      <c r="J32" s="23"/>
      <c r="K32" s="23"/>
      <c r="L32" s="24"/>
      <c r="M32" s="1" t="s">
        <v>4407</v>
      </c>
      <c r="N32" s="1" t="s">
        <v>5893</v>
      </c>
      <c r="O32" s="8" t="s">
        <v>5894</v>
      </c>
      <c r="P32" s="1" t="s">
        <v>4409</v>
      </c>
      <c r="Q32" s="1" t="s">
        <v>5895</v>
      </c>
      <c r="R32" s="8" t="s">
        <v>3472</v>
      </c>
      <c r="S32" s="1" t="s">
        <v>4411</v>
      </c>
      <c r="T32" s="1" t="s">
        <v>4412</v>
      </c>
      <c r="U32" s="1" t="s">
        <v>4386</v>
      </c>
      <c r="V32" s="1">
        <v>4</v>
      </c>
      <c r="W32" s="1" t="s">
        <v>4814</v>
      </c>
      <c r="X32" s="8"/>
      <c r="Y32" s="1" t="s">
        <v>4676</v>
      </c>
      <c r="Z32" s="1" t="s">
        <v>4592</v>
      </c>
      <c r="AA32" s="1" t="s">
        <v>4435</v>
      </c>
      <c r="AB32" s="1" t="s">
        <v>5896</v>
      </c>
      <c r="AC32" s="8" t="s">
        <v>5897</v>
      </c>
      <c r="AD32" s="1" t="s">
        <v>5898</v>
      </c>
      <c r="AE32" s="8" t="s">
        <v>5899</v>
      </c>
      <c r="AF32" s="1" t="s">
        <v>5900</v>
      </c>
      <c r="AG32" s="8" t="s">
        <v>4037</v>
      </c>
      <c r="AH32" s="1">
        <v>2</v>
      </c>
      <c r="AI32" s="1" t="s">
        <v>5901</v>
      </c>
      <c r="AJ32" s="8" t="s">
        <v>3635</v>
      </c>
      <c r="AK32" s="1">
        <v>3</v>
      </c>
      <c r="AL32" s="1" t="s">
        <v>5902</v>
      </c>
      <c r="AM32" s="8" t="s">
        <v>3970</v>
      </c>
      <c r="AN32" s="1">
        <v>2</v>
      </c>
      <c r="AO32" s="1" t="s">
        <v>5903</v>
      </c>
      <c r="AP32" s="8" t="s">
        <v>5904</v>
      </c>
      <c r="AQ32" s="1">
        <v>4</v>
      </c>
      <c r="AR32" s="1" t="s">
        <v>4486</v>
      </c>
      <c r="AS32" s="13" t="s">
        <v>5905</v>
      </c>
      <c r="AT32" s="8" t="s">
        <v>5906</v>
      </c>
      <c r="AU32" s="1" t="s">
        <v>62</v>
      </c>
      <c r="AV32" s="1" t="s">
        <v>4878</v>
      </c>
      <c r="AW32" s="1" t="s">
        <v>5907</v>
      </c>
      <c r="AX32" s="23"/>
      <c r="AY32" s="24"/>
      <c r="AZ32" s="1" t="s">
        <v>4403</v>
      </c>
      <c r="BA32" s="30"/>
      <c r="BB32" s="3" t="s">
        <v>6076</v>
      </c>
      <c r="BG32" s="93"/>
    </row>
    <row r="33" spans="1:59" s="25" customFormat="1" ht="409.6" x14ac:dyDescent="0.25">
      <c r="A33" s="1">
        <v>44138.802295543981</v>
      </c>
      <c r="B33" s="1" t="s">
        <v>4377</v>
      </c>
      <c r="C33" s="1" t="s">
        <v>4378</v>
      </c>
      <c r="D33" s="1">
        <v>1</v>
      </c>
      <c r="E33" s="1" t="s">
        <v>5908</v>
      </c>
      <c r="F33" s="8" t="s">
        <v>3292</v>
      </c>
      <c r="G33" s="1" t="s">
        <v>4380</v>
      </c>
      <c r="H33" s="1" t="s">
        <v>5909</v>
      </c>
      <c r="I33" s="8" t="s">
        <v>5910</v>
      </c>
      <c r="J33" s="23"/>
      <c r="K33" s="23"/>
      <c r="L33" s="24"/>
      <c r="M33" s="1" t="s">
        <v>4381</v>
      </c>
      <c r="N33" s="1" t="s">
        <v>5911</v>
      </c>
      <c r="O33" s="8" t="s">
        <v>5912</v>
      </c>
      <c r="P33" s="1" t="s">
        <v>4409</v>
      </c>
      <c r="Q33" s="1" t="s">
        <v>5913</v>
      </c>
      <c r="R33" s="8" t="s">
        <v>3259</v>
      </c>
      <c r="S33" s="1" t="s">
        <v>4404</v>
      </c>
      <c r="T33" s="1" t="s">
        <v>4412</v>
      </c>
      <c r="U33" s="1" t="s">
        <v>4386</v>
      </c>
      <c r="V33" s="1">
        <v>4</v>
      </c>
      <c r="W33" s="1" t="s">
        <v>5914</v>
      </c>
      <c r="X33" s="8"/>
      <c r="Y33" s="1" t="s">
        <v>4414</v>
      </c>
      <c r="Z33" s="1" t="s">
        <v>4434</v>
      </c>
      <c r="AA33" s="1" t="s">
        <v>4435</v>
      </c>
      <c r="AB33" s="1" t="s">
        <v>5915</v>
      </c>
      <c r="AC33" s="8" t="s">
        <v>3264</v>
      </c>
      <c r="AD33" s="1" t="s">
        <v>5916</v>
      </c>
      <c r="AE33" s="8" t="s">
        <v>3265</v>
      </c>
      <c r="AF33" s="1" t="s">
        <v>5917</v>
      </c>
      <c r="AG33" s="8" t="s">
        <v>3635</v>
      </c>
      <c r="AH33" s="1">
        <v>2</v>
      </c>
      <c r="AI33" s="1" t="s">
        <v>5918</v>
      </c>
      <c r="AJ33" s="8" t="s">
        <v>3574</v>
      </c>
      <c r="AK33" s="1">
        <v>4</v>
      </c>
      <c r="AL33" s="1" t="s">
        <v>5919</v>
      </c>
      <c r="AM33" s="8" t="s">
        <v>3423</v>
      </c>
      <c r="AN33" s="1">
        <v>4</v>
      </c>
      <c r="AO33" s="1" t="s">
        <v>5920</v>
      </c>
      <c r="AP33" s="8" t="s">
        <v>5921</v>
      </c>
      <c r="AQ33" s="1">
        <v>4</v>
      </c>
      <c r="AR33" s="1" t="s">
        <v>4486</v>
      </c>
      <c r="AS33" s="1" t="s">
        <v>5922</v>
      </c>
      <c r="AT33" s="8" t="s">
        <v>5923</v>
      </c>
      <c r="AU33" s="1" t="s">
        <v>112</v>
      </c>
      <c r="AV33" s="1" t="s">
        <v>4532</v>
      </c>
      <c r="AW33" s="1" t="s">
        <v>5800</v>
      </c>
      <c r="AX33" s="23"/>
      <c r="AY33" s="24"/>
      <c r="AZ33" s="1" t="s">
        <v>4403</v>
      </c>
      <c r="BA33" s="30"/>
      <c r="BB33" s="3" t="s">
        <v>6076</v>
      </c>
      <c r="BG33" s="93"/>
    </row>
    <row r="34" spans="1:59" s="25" customFormat="1" ht="409.6" x14ac:dyDescent="0.25">
      <c r="A34" s="1">
        <v>44141.304249166671</v>
      </c>
      <c r="B34" s="1" t="s">
        <v>4377</v>
      </c>
      <c r="C34" s="1" t="s">
        <v>4378</v>
      </c>
      <c r="D34" s="1">
        <v>3</v>
      </c>
      <c r="E34" s="1" t="s">
        <v>5924</v>
      </c>
      <c r="F34" s="8" t="s">
        <v>5925</v>
      </c>
      <c r="G34" s="1" t="s">
        <v>4501</v>
      </c>
      <c r="H34" s="1" t="s">
        <v>5926</v>
      </c>
      <c r="I34" s="8" t="s">
        <v>4330</v>
      </c>
      <c r="J34" s="1" t="s">
        <v>4504</v>
      </c>
      <c r="K34" s="1" t="s">
        <v>5927</v>
      </c>
      <c r="L34" s="8" t="s">
        <v>5928</v>
      </c>
      <c r="M34" s="1" t="s">
        <v>4407</v>
      </c>
      <c r="N34" s="1" t="s">
        <v>5929</v>
      </c>
      <c r="O34" s="8" t="s">
        <v>3244</v>
      </c>
      <c r="P34" s="1" t="s">
        <v>4384</v>
      </c>
      <c r="Q34" s="1" t="s">
        <v>5930</v>
      </c>
      <c r="R34" s="8" t="s">
        <v>3286</v>
      </c>
      <c r="S34" s="1" t="s">
        <v>4454</v>
      </c>
      <c r="T34" s="1" t="s">
        <v>4412</v>
      </c>
      <c r="U34" s="1" t="s">
        <v>4412</v>
      </c>
      <c r="V34" s="1">
        <v>3</v>
      </c>
      <c r="W34" s="1" t="s">
        <v>5931</v>
      </c>
      <c r="X34" s="8" t="s">
        <v>3463</v>
      </c>
      <c r="Y34" s="1" t="s">
        <v>4496</v>
      </c>
      <c r="Z34" s="1" t="s">
        <v>4592</v>
      </c>
      <c r="AA34" s="1" t="s">
        <v>4435</v>
      </c>
      <c r="AB34" s="1" t="s">
        <v>5932</v>
      </c>
      <c r="AC34" s="8" t="s">
        <v>5933</v>
      </c>
      <c r="AD34" s="1" t="s">
        <v>5934</v>
      </c>
      <c r="AE34" s="8" t="s">
        <v>6054</v>
      </c>
      <c r="AF34" s="1" t="s">
        <v>5935</v>
      </c>
      <c r="AG34" s="8" t="s">
        <v>3426</v>
      </c>
      <c r="AH34" s="1">
        <v>2</v>
      </c>
      <c r="AI34" s="1" t="s">
        <v>5936</v>
      </c>
      <c r="AJ34" s="8" t="s">
        <v>3463</v>
      </c>
      <c r="AK34" s="1">
        <v>3</v>
      </c>
      <c r="AL34" s="1" t="s">
        <v>5937</v>
      </c>
      <c r="AM34" s="8" t="s">
        <v>3485</v>
      </c>
      <c r="AN34" s="1">
        <v>2</v>
      </c>
      <c r="AO34" s="13" t="s">
        <v>5938</v>
      </c>
      <c r="AP34" s="8" t="s">
        <v>5939</v>
      </c>
      <c r="AQ34" s="1">
        <v>3</v>
      </c>
      <c r="AR34" s="1" t="s">
        <v>4714</v>
      </c>
      <c r="AS34" s="13" t="s">
        <v>5940</v>
      </c>
      <c r="AT34" s="8" t="s">
        <v>5941</v>
      </c>
      <c r="AU34" s="1" t="s">
        <v>112</v>
      </c>
      <c r="AV34" s="1" t="s">
        <v>4532</v>
      </c>
      <c r="AW34" s="1" t="s">
        <v>4852</v>
      </c>
      <c r="AX34" s="1" t="s">
        <v>5942</v>
      </c>
      <c r="AY34" s="8"/>
      <c r="AZ34" s="1" t="s">
        <v>4403</v>
      </c>
      <c r="BA34" s="30"/>
      <c r="BB34" s="3" t="s">
        <v>6076</v>
      </c>
      <c r="BG34" s="93"/>
    </row>
    <row r="35" spans="1:59" s="25" customFormat="1" ht="224.4" x14ac:dyDescent="0.25">
      <c r="A35" s="1">
        <v>44169.567417824073</v>
      </c>
      <c r="B35" s="1" t="s">
        <v>4377</v>
      </c>
      <c r="C35" s="1" t="s">
        <v>4378</v>
      </c>
      <c r="D35" s="1">
        <v>1</v>
      </c>
      <c r="E35" s="1" t="s">
        <v>5975</v>
      </c>
      <c r="F35" s="8" t="s">
        <v>5976</v>
      </c>
      <c r="G35" s="1" t="s">
        <v>4380</v>
      </c>
      <c r="H35" s="1" t="s">
        <v>5977</v>
      </c>
      <c r="I35" s="8" t="s">
        <v>3405</v>
      </c>
      <c r="J35" s="23"/>
      <c r="K35" s="23"/>
      <c r="L35" s="24"/>
      <c r="M35" s="1" t="s">
        <v>4407</v>
      </c>
      <c r="N35" s="1" t="s">
        <v>5978</v>
      </c>
      <c r="O35" s="8" t="s">
        <v>3244</v>
      </c>
      <c r="P35" s="1" t="s">
        <v>4384</v>
      </c>
      <c r="Q35" s="1" t="s">
        <v>5979</v>
      </c>
      <c r="R35" s="8" t="s">
        <v>5980</v>
      </c>
      <c r="S35" s="1" t="s">
        <v>4454</v>
      </c>
      <c r="T35" s="1" t="s">
        <v>4412</v>
      </c>
      <c r="U35" s="1" t="s">
        <v>4386</v>
      </c>
      <c r="V35" s="1">
        <v>2</v>
      </c>
      <c r="W35" s="1" t="s">
        <v>5981</v>
      </c>
      <c r="X35" s="8" t="s">
        <v>3463</v>
      </c>
      <c r="Y35" s="1" t="s">
        <v>5982</v>
      </c>
      <c r="Z35" s="1" t="s">
        <v>4592</v>
      </c>
      <c r="AA35" s="1" t="s">
        <v>4435</v>
      </c>
      <c r="AB35" s="1" t="s">
        <v>5983</v>
      </c>
      <c r="AC35" s="8" t="s">
        <v>3802</v>
      </c>
      <c r="AD35" s="1" t="s">
        <v>5984</v>
      </c>
      <c r="AE35" s="8" t="s">
        <v>3340</v>
      </c>
      <c r="AF35" s="1" t="s">
        <v>5985</v>
      </c>
      <c r="AG35" s="8" t="s">
        <v>3574</v>
      </c>
      <c r="AH35" s="1">
        <v>2</v>
      </c>
      <c r="AI35" s="1" t="s">
        <v>5986</v>
      </c>
      <c r="AJ35" s="8" t="s">
        <v>3801</v>
      </c>
      <c r="AK35" s="1">
        <v>4</v>
      </c>
      <c r="AL35" s="1" t="s">
        <v>5987</v>
      </c>
      <c r="AM35" s="8" t="s">
        <v>5760</v>
      </c>
      <c r="AN35" s="1">
        <v>2</v>
      </c>
      <c r="AO35" s="1" t="s">
        <v>5988</v>
      </c>
      <c r="AP35" s="8" t="s">
        <v>4198</v>
      </c>
      <c r="AQ35" s="1">
        <v>3</v>
      </c>
      <c r="AR35" s="1" t="s">
        <v>4398</v>
      </c>
      <c r="AS35" s="13" t="s">
        <v>5989</v>
      </c>
      <c r="AT35" s="8" t="s">
        <v>5990</v>
      </c>
      <c r="AU35" s="1" t="s">
        <v>112</v>
      </c>
      <c r="AV35" s="1" t="s">
        <v>4532</v>
      </c>
      <c r="AW35" s="1" t="s">
        <v>5800</v>
      </c>
      <c r="AX35" s="23"/>
      <c r="AY35" s="24"/>
      <c r="AZ35" s="1" t="s">
        <v>4403</v>
      </c>
      <c r="BA35" s="30"/>
      <c r="BB35" s="3" t="s">
        <v>6076</v>
      </c>
      <c r="BG35" s="93"/>
    </row>
    <row r="36" spans="1:59" s="9" customFormat="1" ht="211.2" x14ac:dyDescent="0.25">
      <c r="A36" s="1">
        <v>44061.895545532403</v>
      </c>
      <c r="B36" s="1" t="s">
        <v>38</v>
      </c>
      <c r="C36" s="1" t="s">
        <v>47</v>
      </c>
      <c r="D36" s="1">
        <v>1</v>
      </c>
      <c r="E36" s="1" t="s">
        <v>163</v>
      </c>
      <c r="F36" s="8" t="s">
        <v>3298</v>
      </c>
      <c r="G36" s="1" t="s">
        <v>117</v>
      </c>
      <c r="H36" s="1" t="s">
        <v>164</v>
      </c>
      <c r="I36" s="8" t="s">
        <v>4065</v>
      </c>
      <c r="J36" s="1" t="s">
        <v>146</v>
      </c>
      <c r="K36" s="1" t="s">
        <v>165</v>
      </c>
      <c r="L36" s="8" t="s">
        <v>4064</v>
      </c>
      <c r="M36" s="1" t="s">
        <v>43</v>
      </c>
      <c r="N36" s="1" t="s">
        <v>166</v>
      </c>
      <c r="O36" s="8" t="s">
        <v>3295</v>
      </c>
      <c r="P36" s="1" t="s">
        <v>45</v>
      </c>
      <c r="Q36" s="1" t="s">
        <v>167</v>
      </c>
      <c r="R36" s="8" t="s">
        <v>3299</v>
      </c>
      <c r="S36" s="1" t="s">
        <v>47</v>
      </c>
      <c r="T36" s="1" t="s">
        <v>49</v>
      </c>
      <c r="U36" s="1" t="s">
        <v>70</v>
      </c>
      <c r="V36" s="1">
        <v>3</v>
      </c>
      <c r="W36" s="1" t="s">
        <v>168</v>
      </c>
      <c r="X36" s="8" t="s">
        <v>3296</v>
      </c>
      <c r="Y36" s="1" t="s">
        <v>169</v>
      </c>
      <c r="Z36" s="1" t="s">
        <v>73</v>
      </c>
      <c r="AA36" s="1" t="s">
        <v>53</v>
      </c>
      <c r="AB36" s="1" t="s">
        <v>170</v>
      </c>
      <c r="AC36" s="8" t="s">
        <v>3297</v>
      </c>
      <c r="AD36" s="1" t="s">
        <v>171</v>
      </c>
      <c r="AE36" s="8" t="s">
        <v>3300</v>
      </c>
      <c r="AF36" s="1" t="s">
        <v>172</v>
      </c>
      <c r="AG36" s="8" t="s">
        <v>2745</v>
      </c>
      <c r="AH36" s="1">
        <v>3</v>
      </c>
      <c r="AI36" s="1" t="s">
        <v>173</v>
      </c>
      <c r="AJ36" s="8" t="s">
        <v>3301</v>
      </c>
      <c r="AK36" s="1">
        <v>4</v>
      </c>
      <c r="AL36" s="1" t="s">
        <v>174</v>
      </c>
      <c r="AM36" s="8" t="s">
        <v>3302</v>
      </c>
      <c r="AN36" s="1">
        <v>4</v>
      </c>
      <c r="AO36" s="1" t="s">
        <v>175</v>
      </c>
      <c r="AP36" s="8" t="s">
        <v>4063</v>
      </c>
      <c r="AQ36" s="1" t="s">
        <v>3356</v>
      </c>
      <c r="AR36" s="1" t="s">
        <v>60</v>
      </c>
      <c r="AS36" s="1" t="s">
        <v>176</v>
      </c>
      <c r="AT36" s="8" t="s">
        <v>3311</v>
      </c>
      <c r="AU36" s="1" t="s">
        <v>112</v>
      </c>
      <c r="AV36" s="1" t="s">
        <v>177</v>
      </c>
      <c r="AW36" s="1" t="s">
        <v>178</v>
      </c>
      <c r="AX36" s="1" t="s">
        <v>179</v>
      </c>
      <c r="AY36" s="8"/>
      <c r="AZ36" s="1" t="s">
        <v>65</v>
      </c>
      <c r="BB36" s="3" t="s">
        <v>6076</v>
      </c>
      <c r="BC36" s="18"/>
      <c r="BD36" s="2"/>
      <c r="BE36" s="2"/>
      <c r="BF36" s="2"/>
      <c r="BG36" s="87"/>
    </row>
    <row r="37" spans="1:59" s="9" customFormat="1" ht="184.8" x14ac:dyDescent="0.25">
      <c r="A37" s="1">
        <v>44061.911704930557</v>
      </c>
      <c r="B37" s="1" t="s">
        <v>38</v>
      </c>
      <c r="C37" s="1" t="s">
        <v>39</v>
      </c>
      <c r="D37" s="1">
        <v>1</v>
      </c>
      <c r="E37" s="1" t="s">
        <v>195</v>
      </c>
      <c r="F37" s="8" t="s">
        <v>3319</v>
      </c>
      <c r="G37" s="1" t="s">
        <v>117</v>
      </c>
      <c r="H37" s="1" t="s">
        <v>196</v>
      </c>
      <c r="I37" s="8" t="s">
        <v>3320</v>
      </c>
      <c r="J37" s="1" t="s">
        <v>119</v>
      </c>
      <c r="K37" s="1" t="s">
        <v>197</v>
      </c>
      <c r="L37" s="8" t="s">
        <v>3321</v>
      </c>
      <c r="M37" s="1" t="s">
        <v>43</v>
      </c>
      <c r="N37" s="1" t="s">
        <v>198</v>
      </c>
      <c r="O37" s="8" t="s">
        <v>3259</v>
      </c>
      <c r="P37" s="1" t="s">
        <v>45</v>
      </c>
      <c r="Q37" s="1" t="s">
        <v>199</v>
      </c>
      <c r="R37" s="8" t="s">
        <v>3322</v>
      </c>
      <c r="S37" s="1" t="s">
        <v>47</v>
      </c>
      <c r="T37" s="1" t="s">
        <v>48</v>
      </c>
      <c r="U37" s="1" t="s">
        <v>49</v>
      </c>
      <c r="V37" s="1">
        <v>1</v>
      </c>
      <c r="W37" s="1" t="s">
        <v>50</v>
      </c>
      <c r="X37" s="8"/>
      <c r="Y37" s="1" t="s">
        <v>72</v>
      </c>
      <c r="Z37" s="1" t="s">
        <v>73</v>
      </c>
      <c r="AA37" s="1" t="s">
        <v>53</v>
      </c>
      <c r="AB37" s="1" t="s">
        <v>200</v>
      </c>
      <c r="AC37" s="8" t="s">
        <v>3323</v>
      </c>
      <c r="AD37" s="1" t="s">
        <v>201</v>
      </c>
      <c r="AE37" s="8" t="s">
        <v>3286</v>
      </c>
      <c r="AF37" s="1" t="s">
        <v>202</v>
      </c>
      <c r="AG37" s="8" t="s">
        <v>3680</v>
      </c>
      <c r="AH37" s="1">
        <v>3</v>
      </c>
      <c r="AI37" s="1" t="s">
        <v>203</v>
      </c>
      <c r="AJ37" s="8" t="s">
        <v>3302</v>
      </c>
      <c r="AK37" s="1">
        <v>3</v>
      </c>
      <c r="AL37" s="1" t="s">
        <v>204</v>
      </c>
      <c r="AM37" s="8" t="s">
        <v>3324</v>
      </c>
      <c r="AN37" s="1">
        <v>3</v>
      </c>
      <c r="AO37" s="1" t="s">
        <v>205</v>
      </c>
      <c r="AP37" s="8" t="s">
        <v>4066</v>
      </c>
      <c r="AQ37" s="1">
        <v>3</v>
      </c>
      <c r="AR37" s="1" t="s">
        <v>140</v>
      </c>
      <c r="AS37" s="1" t="s">
        <v>206</v>
      </c>
      <c r="AT37" s="8" t="s">
        <v>3325</v>
      </c>
      <c r="AU37" s="1" t="s">
        <v>62</v>
      </c>
      <c r="AV37" s="1" t="s">
        <v>207</v>
      </c>
      <c r="AW37" s="1" t="s">
        <v>208</v>
      </c>
      <c r="AX37" s="2"/>
      <c r="AZ37" s="1" t="s">
        <v>65</v>
      </c>
      <c r="BB37" s="3" t="s">
        <v>6076</v>
      </c>
      <c r="BC37" s="18"/>
      <c r="BD37" s="2"/>
      <c r="BE37" s="2"/>
      <c r="BF37" s="2"/>
      <c r="BG37" s="87"/>
    </row>
    <row r="38" spans="1:59" s="9" customFormat="1" ht="343.2" x14ac:dyDescent="0.25">
      <c r="A38" s="1">
        <v>44061.934849444442</v>
      </c>
      <c r="B38" s="1" t="s">
        <v>38</v>
      </c>
      <c r="C38" s="1" t="s">
        <v>47</v>
      </c>
      <c r="D38" s="1">
        <v>1</v>
      </c>
      <c r="E38" s="1" t="s">
        <v>267</v>
      </c>
      <c r="F38" s="8" t="s">
        <v>3323</v>
      </c>
      <c r="G38" s="1" t="s">
        <v>41</v>
      </c>
      <c r="H38" s="1" t="s">
        <v>268</v>
      </c>
      <c r="I38" s="8" t="s">
        <v>4070</v>
      </c>
      <c r="J38" s="2"/>
      <c r="K38" s="2"/>
      <c r="M38" s="1" t="s">
        <v>43</v>
      </c>
      <c r="N38" s="1" t="s">
        <v>269</v>
      </c>
      <c r="O38" s="8" t="s">
        <v>3350</v>
      </c>
      <c r="P38" s="1" t="s">
        <v>45</v>
      </c>
      <c r="Q38" s="1" t="s">
        <v>270</v>
      </c>
      <c r="R38" s="8" t="s">
        <v>3351</v>
      </c>
      <c r="S38" s="1" t="s">
        <v>47</v>
      </c>
      <c r="T38" s="1" t="s">
        <v>49</v>
      </c>
      <c r="U38" s="1" t="s">
        <v>49</v>
      </c>
      <c r="V38" s="1">
        <v>4</v>
      </c>
      <c r="W38" s="1" t="s">
        <v>271</v>
      </c>
      <c r="X38" s="8" t="s">
        <v>3644</v>
      </c>
      <c r="Y38" s="1" t="s">
        <v>272</v>
      </c>
      <c r="Z38" s="1" t="s">
        <v>73</v>
      </c>
      <c r="AA38" s="1" t="s">
        <v>53</v>
      </c>
      <c r="AB38" s="1" t="s">
        <v>273</v>
      </c>
      <c r="AC38" s="8" t="s">
        <v>3323</v>
      </c>
      <c r="AD38" s="1" t="s">
        <v>274</v>
      </c>
      <c r="AE38" s="8" t="s">
        <v>3353</v>
      </c>
      <c r="AF38" s="1" t="s">
        <v>275</v>
      </c>
      <c r="AG38" s="8" t="s">
        <v>3354</v>
      </c>
      <c r="AH38" s="1">
        <v>3</v>
      </c>
      <c r="AI38" s="1" t="s">
        <v>276</v>
      </c>
      <c r="AJ38" s="8" t="s">
        <v>3357</v>
      </c>
      <c r="AK38" s="1" t="s">
        <v>3356</v>
      </c>
      <c r="AL38" s="1" t="s">
        <v>277</v>
      </c>
      <c r="AM38" s="8" t="s">
        <v>3358</v>
      </c>
      <c r="AN38" s="1">
        <v>4</v>
      </c>
      <c r="AO38" s="1" t="s">
        <v>278</v>
      </c>
      <c r="AP38" s="8" t="s">
        <v>3359</v>
      </c>
      <c r="AQ38" s="1">
        <v>4</v>
      </c>
      <c r="AR38" s="1" t="s">
        <v>60</v>
      </c>
      <c r="AS38" s="1" t="s">
        <v>279</v>
      </c>
      <c r="AT38" s="8" t="s">
        <v>3360</v>
      </c>
      <c r="AU38" s="1" t="s">
        <v>112</v>
      </c>
      <c r="AV38" s="1" t="s">
        <v>63</v>
      </c>
      <c r="AW38" s="1" t="s">
        <v>280</v>
      </c>
      <c r="AX38" s="1" t="s">
        <v>281</v>
      </c>
      <c r="AY38" s="8"/>
      <c r="AZ38" s="1" t="s">
        <v>65</v>
      </c>
      <c r="BB38" s="3" t="s">
        <v>6076</v>
      </c>
      <c r="BC38" s="18"/>
      <c r="BD38" s="2"/>
      <c r="BE38" s="2"/>
      <c r="BF38" s="2"/>
      <c r="BG38" s="87"/>
    </row>
    <row r="39" spans="1:59" s="9" customFormat="1" ht="145.19999999999999" x14ac:dyDescent="0.25">
      <c r="A39" s="1">
        <v>44061.949961342594</v>
      </c>
      <c r="B39" s="1" t="s">
        <v>38</v>
      </c>
      <c r="C39" s="1" t="s">
        <v>39</v>
      </c>
      <c r="D39" s="1">
        <v>1</v>
      </c>
      <c r="E39" s="1" t="s">
        <v>332</v>
      </c>
      <c r="F39" s="8" t="s">
        <v>3376</v>
      </c>
      <c r="G39" s="1" t="s">
        <v>41</v>
      </c>
      <c r="H39" s="1" t="s">
        <v>333</v>
      </c>
      <c r="I39" s="8" t="s">
        <v>2745</v>
      </c>
      <c r="J39" s="2"/>
      <c r="K39" s="2"/>
      <c r="M39" s="1" t="s">
        <v>43</v>
      </c>
      <c r="N39" s="1" t="s">
        <v>334</v>
      </c>
      <c r="O39" s="8" t="s">
        <v>3373</v>
      </c>
      <c r="P39" s="1" t="s">
        <v>87</v>
      </c>
      <c r="Q39" s="1" t="s">
        <v>335</v>
      </c>
      <c r="R39" s="8" t="s">
        <v>3377</v>
      </c>
      <c r="S39" s="1" t="s">
        <v>89</v>
      </c>
      <c r="T39" s="1" t="s">
        <v>48</v>
      </c>
      <c r="U39" s="1" t="s">
        <v>49</v>
      </c>
      <c r="V39" s="1">
        <v>2</v>
      </c>
      <c r="W39" s="1" t="s">
        <v>123</v>
      </c>
      <c r="X39" s="8"/>
      <c r="Y39" s="1" t="s">
        <v>229</v>
      </c>
      <c r="Z39" s="1" t="s">
        <v>52</v>
      </c>
      <c r="AA39" s="1" t="s">
        <v>53</v>
      </c>
      <c r="AB39" s="1" t="s">
        <v>336</v>
      </c>
      <c r="AC39" s="8" t="s">
        <v>4066</v>
      </c>
      <c r="AD39" s="1" t="s">
        <v>337</v>
      </c>
      <c r="AE39" s="8" t="s">
        <v>3286</v>
      </c>
      <c r="AF39" s="1" t="s">
        <v>338</v>
      </c>
      <c r="AG39" s="8" t="s">
        <v>3241</v>
      </c>
      <c r="AH39" s="1">
        <v>3</v>
      </c>
      <c r="AI39" s="1" t="s">
        <v>339</v>
      </c>
      <c r="AJ39" s="8" t="s">
        <v>3378</v>
      </c>
      <c r="AK39" s="1">
        <v>4</v>
      </c>
      <c r="AL39" s="1" t="s">
        <v>340</v>
      </c>
      <c r="AM39" s="8" t="s">
        <v>3241</v>
      </c>
      <c r="AN39" s="1">
        <v>2</v>
      </c>
      <c r="AO39" s="1" t="s">
        <v>341</v>
      </c>
      <c r="AP39" s="8" t="s">
        <v>3379</v>
      </c>
      <c r="AQ39" s="1">
        <v>4</v>
      </c>
      <c r="AR39" s="1" t="s">
        <v>80</v>
      </c>
      <c r="AS39" s="1" t="s">
        <v>342</v>
      </c>
      <c r="AT39" s="8" t="s">
        <v>3380</v>
      </c>
      <c r="AU39" s="1" t="s">
        <v>112</v>
      </c>
      <c r="AV39" s="1" t="s">
        <v>343</v>
      </c>
      <c r="AW39" s="1" t="s">
        <v>344</v>
      </c>
      <c r="AX39" s="2"/>
      <c r="AZ39" s="1" t="s">
        <v>65</v>
      </c>
      <c r="BB39" s="3" t="s">
        <v>6076</v>
      </c>
      <c r="BC39" s="18"/>
      <c r="BD39" s="2"/>
      <c r="BE39" s="2"/>
      <c r="BF39" s="2"/>
      <c r="BG39" s="87"/>
    </row>
    <row r="40" spans="1:59" s="9" customFormat="1" ht="343.2" x14ac:dyDescent="0.25">
      <c r="A40" s="1">
        <v>44061.956710625003</v>
      </c>
      <c r="B40" s="1" t="s">
        <v>38</v>
      </c>
      <c r="C40" s="1" t="s">
        <v>89</v>
      </c>
      <c r="D40" s="1">
        <v>2</v>
      </c>
      <c r="E40" s="1" t="s">
        <v>345</v>
      </c>
      <c r="F40" s="8" t="s">
        <v>3381</v>
      </c>
      <c r="G40" s="1" t="s">
        <v>41</v>
      </c>
      <c r="H40" s="1" t="s">
        <v>346</v>
      </c>
      <c r="I40" s="8" t="s">
        <v>3382</v>
      </c>
      <c r="J40" s="2"/>
      <c r="K40" s="2"/>
      <c r="M40" s="1" t="s">
        <v>43</v>
      </c>
      <c r="N40" s="1" t="s">
        <v>347</v>
      </c>
      <c r="O40" s="8" t="s">
        <v>3383</v>
      </c>
      <c r="P40" s="1" t="s">
        <v>87</v>
      </c>
      <c r="Q40" s="1" t="s">
        <v>348</v>
      </c>
      <c r="R40" s="8" t="s">
        <v>3384</v>
      </c>
      <c r="S40" s="1" t="s">
        <v>89</v>
      </c>
      <c r="T40" s="1" t="s">
        <v>49</v>
      </c>
      <c r="U40" s="1" t="s">
        <v>70</v>
      </c>
      <c r="V40" s="1">
        <v>3</v>
      </c>
      <c r="W40" s="1" t="s">
        <v>228</v>
      </c>
      <c r="X40" s="8"/>
      <c r="Y40" s="1" t="s">
        <v>72</v>
      </c>
      <c r="Z40" s="1" t="s">
        <v>52</v>
      </c>
      <c r="AA40" s="1" t="s">
        <v>53</v>
      </c>
      <c r="AB40" s="1" t="s">
        <v>349</v>
      </c>
      <c r="AC40" s="8" t="s">
        <v>4077</v>
      </c>
      <c r="AD40" s="1" t="s">
        <v>350</v>
      </c>
      <c r="AE40" s="8" t="s">
        <v>6052</v>
      </c>
      <c r="AF40" s="1" t="s">
        <v>351</v>
      </c>
      <c r="AG40" s="8" t="s">
        <v>3684</v>
      </c>
      <c r="AH40" s="1">
        <v>2</v>
      </c>
      <c r="AI40" s="1" t="s">
        <v>352</v>
      </c>
      <c r="AJ40" s="8" t="s">
        <v>3355</v>
      </c>
      <c r="AK40" s="1">
        <v>5</v>
      </c>
      <c r="AL40" s="1" t="s">
        <v>353</v>
      </c>
      <c r="AM40" s="8" t="s">
        <v>3385</v>
      </c>
      <c r="AN40" s="1">
        <v>5</v>
      </c>
      <c r="AO40" s="1" t="s">
        <v>354</v>
      </c>
      <c r="AP40" s="8" t="s">
        <v>3386</v>
      </c>
      <c r="AQ40" s="1">
        <v>4</v>
      </c>
      <c r="AR40" s="1" t="s">
        <v>60</v>
      </c>
      <c r="AS40" s="1" t="s">
        <v>355</v>
      </c>
      <c r="AT40" s="8" t="s">
        <v>3387</v>
      </c>
      <c r="AU40" s="1" t="s">
        <v>112</v>
      </c>
      <c r="AV40" s="1" t="s">
        <v>63</v>
      </c>
      <c r="AW40" s="1" t="s">
        <v>356</v>
      </c>
      <c r="AX40" s="1" t="s">
        <v>357</v>
      </c>
      <c r="AY40" s="8"/>
      <c r="AZ40" s="1" t="s">
        <v>65</v>
      </c>
      <c r="BB40" s="3" t="s">
        <v>6076</v>
      </c>
      <c r="BC40" s="18"/>
      <c r="BD40" s="2"/>
      <c r="BE40" s="2"/>
      <c r="BF40" s="2"/>
      <c r="BG40" s="87"/>
    </row>
    <row r="41" spans="1:59" s="9" customFormat="1" ht="277.2" x14ac:dyDescent="0.25">
      <c r="A41" s="1">
        <v>44062.139386273149</v>
      </c>
      <c r="B41" s="1" t="s">
        <v>38</v>
      </c>
      <c r="C41" s="1" t="s">
        <v>209</v>
      </c>
      <c r="D41" s="1">
        <v>3</v>
      </c>
      <c r="E41" s="1" t="s">
        <v>550</v>
      </c>
      <c r="F41" s="8" t="s">
        <v>3488</v>
      </c>
      <c r="G41" s="1" t="s">
        <v>41</v>
      </c>
      <c r="H41" s="1" t="s">
        <v>551</v>
      </c>
      <c r="I41" s="8" t="s">
        <v>3449</v>
      </c>
      <c r="J41" s="2"/>
      <c r="K41" s="2"/>
      <c r="M41" s="1" t="s">
        <v>43</v>
      </c>
      <c r="N41" s="1" t="s">
        <v>552</v>
      </c>
      <c r="O41" s="8" t="s">
        <v>4090</v>
      </c>
      <c r="P41" s="1" t="s">
        <v>87</v>
      </c>
      <c r="Q41" s="1" t="s">
        <v>553</v>
      </c>
      <c r="R41" s="8" t="s">
        <v>3489</v>
      </c>
      <c r="S41" s="1" t="s">
        <v>89</v>
      </c>
      <c r="T41" s="1" t="s">
        <v>48</v>
      </c>
      <c r="U41" s="1" t="s">
        <v>49</v>
      </c>
      <c r="V41" s="1">
        <v>4</v>
      </c>
      <c r="W41" s="1" t="s">
        <v>554</v>
      </c>
      <c r="X41" s="8" t="s">
        <v>3463</v>
      </c>
      <c r="Y41" s="1" t="s">
        <v>90</v>
      </c>
      <c r="Z41" s="1" t="s">
        <v>73</v>
      </c>
      <c r="AA41" s="1" t="s">
        <v>53</v>
      </c>
      <c r="AB41" s="1" t="s">
        <v>555</v>
      </c>
      <c r="AC41" s="8" t="s">
        <v>4091</v>
      </c>
      <c r="AD41" s="1" t="s">
        <v>556</v>
      </c>
      <c r="AE41" s="8" t="s">
        <v>3265</v>
      </c>
      <c r="AF41" s="1" t="s">
        <v>557</v>
      </c>
      <c r="AG41" s="8" t="s">
        <v>3516</v>
      </c>
      <c r="AH41" s="1">
        <v>1</v>
      </c>
      <c r="AI41" s="1" t="s">
        <v>558</v>
      </c>
      <c r="AJ41" s="8" t="s">
        <v>3492</v>
      </c>
      <c r="AK41" s="1">
        <v>4</v>
      </c>
      <c r="AL41" s="1" t="s">
        <v>559</v>
      </c>
      <c r="AM41" s="8" t="s">
        <v>3494</v>
      </c>
      <c r="AN41" s="1">
        <v>4</v>
      </c>
      <c r="AO41" s="1" t="s">
        <v>560</v>
      </c>
      <c r="AP41" s="8" t="s">
        <v>3493</v>
      </c>
      <c r="AQ41" s="1">
        <v>4</v>
      </c>
      <c r="AR41" s="1" t="s">
        <v>80</v>
      </c>
      <c r="AS41" s="1" t="s">
        <v>561</v>
      </c>
      <c r="AT41" s="8" t="s">
        <v>3495</v>
      </c>
      <c r="AU41" s="1" t="s">
        <v>112</v>
      </c>
      <c r="AV41" s="1" t="s">
        <v>160</v>
      </c>
      <c r="AW41" s="1" t="s">
        <v>344</v>
      </c>
      <c r="AX41" s="1" t="s">
        <v>562</v>
      </c>
      <c r="AY41" s="8"/>
      <c r="AZ41" s="1" t="s">
        <v>65</v>
      </c>
      <c r="BB41" s="3" t="s">
        <v>6076</v>
      </c>
      <c r="BC41" s="18"/>
      <c r="BD41" s="2"/>
      <c r="BE41" s="2"/>
      <c r="BF41" s="2"/>
      <c r="BG41" s="87"/>
    </row>
    <row r="42" spans="1:59" s="9" customFormat="1" ht="132" x14ac:dyDescent="0.25">
      <c r="A42" s="1">
        <v>44062.202014131944</v>
      </c>
      <c r="B42" s="1" t="s">
        <v>38</v>
      </c>
      <c r="C42" s="1" t="s">
        <v>115</v>
      </c>
      <c r="D42" s="1">
        <v>3</v>
      </c>
      <c r="E42" s="1" t="s">
        <v>576</v>
      </c>
      <c r="F42" s="8" t="s">
        <v>3265</v>
      </c>
      <c r="G42" s="1" t="s">
        <v>117</v>
      </c>
      <c r="H42" s="1" t="s">
        <v>577</v>
      </c>
      <c r="I42" s="8" t="s">
        <v>3286</v>
      </c>
      <c r="J42" s="1" t="s">
        <v>119</v>
      </c>
      <c r="K42" s="1" t="s">
        <v>578</v>
      </c>
      <c r="L42" s="8" t="s">
        <v>3498</v>
      </c>
      <c r="M42" s="1" t="s">
        <v>43</v>
      </c>
      <c r="N42" s="1" t="s">
        <v>579</v>
      </c>
      <c r="O42" s="8" t="s">
        <v>3265</v>
      </c>
      <c r="P42" s="1" t="s">
        <v>87</v>
      </c>
      <c r="Q42" s="1" t="s">
        <v>580</v>
      </c>
      <c r="R42" s="8" t="s">
        <v>3499</v>
      </c>
      <c r="S42" s="1" t="s">
        <v>89</v>
      </c>
      <c r="T42" s="1" t="s">
        <v>48</v>
      </c>
      <c r="U42" s="1" t="s">
        <v>49</v>
      </c>
      <c r="V42" s="1">
        <v>4</v>
      </c>
      <c r="W42" s="1" t="s">
        <v>123</v>
      </c>
      <c r="X42" s="8"/>
      <c r="Y42" s="1" t="s">
        <v>72</v>
      </c>
      <c r="Z42" s="1" t="s">
        <v>52</v>
      </c>
      <c r="AA42" s="1" t="s">
        <v>53</v>
      </c>
      <c r="AB42" s="1" t="s">
        <v>581</v>
      </c>
      <c r="AC42" s="8" t="s">
        <v>4092</v>
      </c>
      <c r="AD42" s="1" t="s">
        <v>582</v>
      </c>
      <c r="AE42" s="8" t="s">
        <v>3245</v>
      </c>
      <c r="AF42" s="1" t="s">
        <v>583</v>
      </c>
      <c r="AG42" s="8" t="s">
        <v>3500</v>
      </c>
      <c r="AH42" s="1">
        <v>3</v>
      </c>
      <c r="AI42" s="1" t="s">
        <v>584</v>
      </c>
      <c r="AJ42" s="8" t="s">
        <v>3906</v>
      </c>
      <c r="AK42" s="1">
        <v>4</v>
      </c>
      <c r="AL42" s="1" t="s">
        <v>585</v>
      </c>
      <c r="AM42" s="8" t="s">
        <v>3346</v>
      </c>
      <c r="AN42" s="1">
        <v>4</v>
      </c>
      <c r="AO42" s="1" t="s">
        <v>586</v>
      </c>
      <c r="AP42" s="8" t="s">
        <v>3346</v>
      </c>
      <c r="AQ42" s="1">
        <v>3</v>
      </c>
      <c r="AR42" s="1" t="s">
        <v>60</v>
      </c>
      <c r="AS42" s="1" t="s">
        <v>587</v>
      </c>
      <c r="AT42" s="8" t="s">
        <v>3501</v>
      </c>
      <c r="AU42" s="1" t="s">
        <v>62</v>
      </c>
      <c r="AV42" s="1" t="s">
        <v>63</v>
      </c>
      <c r="AW42" s="1" t="s">
        <v>356</v>
      </c>
      <c r="AX42" s="2"/>
      <c r="AZ42" s="1" t="s">
        <v>65</v>
      </c>
      <c r="BB42" s="3" t="s">
        <v>6076</v>
      </c>
      <c r="BC42" s="18"/>
      <c r="BD42" s="2"/>
      <c r="BE42" s="2"/>
      <c r="BF42" s="2"/>
      <c r="BG42" s="87"/>
    </row>
    <row r="43" spans="1:59" s="9" customFormat="1" ht="303.60000000000002" x14ac:dyDescent="0.25">
      <c r="A43" s="1">
        <v>44062.389428877315</v>
      </c>
      <c r="B43" s="1" t="s">
        <v>38</v>
      </c>
      <c r="C43" s="1" t="s">
        <v>39</v>
      </c>
      <c r="D43" s="1">
        <v>2</v>
      </c>
      <c r="E43" s="1" t="s">
        <v>622</v>
      </c>
      <c r="F43" s="8" t="s">
        <v>3334</v>
      </c>
      <c r="G43" s="1" t="s">
        <v>41</v>
      </c>
      <c r="H43" s="1" t="s">
        <v>623</v>
      </c>
      <c r="I43" s="8" t="s">
        <v>3352</v>
      </c>
      <c r="J43" s="2"/>
      <c r="K43" s="2"/>
      <c r="M43" s="1" t="s">
        <v>43</v>
      </c>
      <c r="N43" s="1" t="s">
        <v>624</v>
      </c>
      <c r="O43" s="8" t="s">
        <v>3244</v>
      </c>
      <c r="P43" s="1" t="s">
        <v>87</v>
      </c>
      <c r="Q43" s="1" t="s">
        <v>625</v>
      </c>
      <c r="R43" s="8" t="s">
        <v>3522</v>
      </c>
      <c r="S43" s="1" t="s">
        <v>89</v>
      </c>
      <c r="T43" s="1" t="s">
        <v>48</v>
      </c>
      <c r="U43" s="1" t="s">
        <v>49</v>
      </c>
      <c r="V43" s="1">
        <v>4</v>
      </c>
      <c r="W43" s="1" t="s">
        <v>626</v>
      </c>
      <c r="X43" s="8"/>
      <c r="Y43" s="1" t="s">
        <v>51</v>
      </c>
      <c r="Z43" s="1" t="s">
        <v>52</v>
      </c>
      <c r="AA43" s="1" t="s">
        <v>53</v>
      </c>
      <c r="AB43" s="1" t="s">
        <v>627</v>
      </c>
      <c r="AC43" s="8" t="s">
        <v>4093</v>
      </c>
      <c r="AD43" s="1" t="s">
        <v>628</v>
      </c>
      <c r="AE43" s="8" t="s">
        <v>3523</v>
      </c>
      <c r="AF43" s="1" t="s">
        <v>629</v>
      </c>
      <c r="AG43" s="8" t="s">
        <v>2745</v>
      </c>
      <c r="AH43" s="1">
        <v>3</v>
      </c>
      <c r="AI43" s="1" t="s">
        <v>630</v>
      </c>
      <c r="AJ43" s="8" t="s">
        <v>3385</v>
      </c>
      <c r="AK43" s="1">
        <v>4</v>
      </c>
      <c r="AL43" s="1" t="s">
        <v>631</v>
      </c>
      <c r="AM43" s="8" t="s">
        <v>3524</v>
      </c>
      <c r="AN43" s="1">
        <v>3</v>
      </c>
      <c r="AO43" s="1" t="s">
        <v>632</v>
      </c>
      <c r="AP43" s="8" t="s">
        <v>3525</v>
      </c>
      <c r="AQ43" s="1">
        <v>4</v>
      </c>
      <c r="AR43" s="1" t="s">
        <v>80</v>
      </c>
      <c r="AS43" s="1" t="s">
        <v>633</v>
      </c>
      <c r="AT43" s="8" t="s">
        <v>3526</v>
      </c>
      <c r="AU43" s="1" t="s">
        <v>112</v>
      </c>
      <c r="AV43" s="1" t="s">
        <v>207</v>
      </c>
      <c r="AW43" s="1" t="s">
        <v>356</v>
      </c>
      <c r="AX43" s="2"/>
      <c r="AZ43" s="1" t="s">
        <v>65</v>
      </c>
      <c r="BB43" s="3" t="s">
        <v>6076</v>
      </c>
      <c r="BC43" s="18"/>
      <c r="BD43" s="2"/>
      <c r="BE43" s="2"/>
      <c r="BF43" s="2"/>
      <c r="BG43" s="87"/>
    </row>
    <row r="44" spans="1:59" s="9" customFormat="1" ht="132" x14ac:dyDescent="0.25">
      <c r="A44" s="1">
        <v>44062.48424586805</v>
      </c>
      <c r="B44" s="1" t="s">
        <v>38</v>
      </c>
      <c r="C44" s="1" t="s">
        <v>143</v>
      </c>
      <c r="D44" s="1">
        <v>3</v>
      </c>
      <c r="E44" s="1" t="s">
        <v>695</v>
      </c>
      <c r="F44" s="8" t="s">
        <v>3238</v>
      </c>
      <c r="G44" s="1" t="s">
        <v>41</v>
      </c>
      <c r="H44" s="1" t="s">
        <v>696</v>
      </c>
      <c r="I44" s="8" t="s">
        <v>3324</v>
      </c>
      <c r="J44" s="2"/>
      <c r="K44" s="2"/>
      <c r="M44" s="1" t="s">
        <v>43</v>
      </c>
      <c r="N44" s="1" t="s">
        <v>697</v>
      </c>
      <c r="O44" s="8" t="s">
        <v>3244</v>
      </c>
      <c r="P44" s="1" t="s">
        <v>87</v>
      </c>
      <c r="Q44" s="1" t="s">
        <v>698</v>
      </c>
      <c r="R44" s="8" t="s">
        <v>3286</v>
      </c>
      <c r="S44" s="1" t="s">
        <v>47</v>
      </c>
      <c r="T44" s="1" t="s">
        <v>48</v>
      </c>
      <c r="U44" s="1" t="s">
        <v>49</v>
      </c>
      <c r="V44" s="1">
        <v>4</v>
      </c>
      <c r="W44" s="1" t="s">
        <v>123</v>
      </c>
      <c r="X44" s="8"/>
      <c r="Y44" s="1" t="s">
        <v>72</v>
      </c>
      <c r="Z44" s="1" t="s">
        <v>73</v>
      </c>
      <c r="AA44" s="1" t="s">
        <v>53</v>
      </c>
      <c r="AB44" s="1" t="s">
        <v>699</v>
      </c>
      <c r="AC44" s="8" t="s">
        <v>3244</v>
      </c>
      <c r="AD44" s="1" t="s">
        <v>700</v>
      </c>
      <c r="AE44" s="8" t="s">
        <v>6054</v>
      </c>
      <c r="AF44" s="1" t="s">
        <v>701</v>
      </c>
      <c r="AG44" s="8" t="s">
        <v>3346</v>
      </c>
      <c r="AH44" s="1">
        <v>4</v>
      </c>
      <c r="AI44" s="1" t="s">
        <v>702</v>
      </c>
      <c r="AJ44" s="8" t="s">
        <v>3372</v>
      </c>
      <c r="AK44" s="1">
        <v>4</v>
      </c>
      <c r="AL44" s="1" t="s">
        <v>703</v>
      </c>
      <c r="AM44" s="8" t="s">
        <v>3551</v>
      </c>
      <c r="AN44" s="1">
        <v>4</v>
      </c>
      <c r="AO44" s="1" t="s">
        <v>704</v>
      </c>
      <c r="AP44" s="8" t="s">
        <v>3552</v>
      </c>
      <c r="AQ44" s="1">
        <v>3</v>
      </c>
      <c r="AR44" s="1" t="s">
        <v>140</v>
      </c>
      <c r="AS44" s="1" t="s">
        <v>705</v>
      </c>
      <c r="AT44" s="8" t="s">
        <v>3578</v>
      </c>
      <c r="AU44" s="1" t="s">
        <v>62</v>
      </c>
      <c r="AV44" s="1" t="s">
        <v>207</v>
      </c>
      <c r="AW44" s="1" t="s">
        <v>706</v>
      </c>
      <c r="AX44" s="2"/>
      <c r="AZ44" s="1" t="s">
        <v>65</v>
      </c>
      <c r="BB44" s="3" t="s">
        <v>6076</v>
      </c>
      <c r="BC44" s="18"/>
      <c r="BD44" s="2"/>
      <c r="BE44" s="2"/>
      <c r="BF44" s="2"/>
      <c r="BG44" s="87"/>
    </row>
    <row r="45" spans="1:59" s="9" customFormat="1" ht="277.2" x14ac:dyDescent="0.25">
      <c r="A45" s="1">
        <v>44062.551775439817</v>
      </c>
      <c r="B45" s="1" t="s">
        <v>38</v>
      </c>
      <c r="C45" s="1" t="s">
        <v>209</v>
      </c>
      <c r="D45" s="1">
        <v>3</v>
      </c>
      <c r="E45" s="1" t="s">
        <v>744</v>
      </c>
      <c r="F45" s="8" t="s">
        <v>3570</v>
      </c>
      <c r="G45" s="1" t="s">
        <v>117</v>
      </c>
      <c r="H45" s="1" t="s">
        <v>745</v>
      </c>
      <c r="I45" s="8" t="s">
        <v>4102</v>
      </c>
      <c r="J45" s="1" t="s">
        <v>119</v>
      </c>
      <c r="K45" s="1" t="s">
        <v>746</v>
      </c>
      <c r="L45" s="8" t="s">
        <v>3405</v>
      </c>
      <c r="M45" s="1" t="s">
        <v>101</v>
      </c>
      <c r="N45" s="1" t="s">
        <v>747</v>
      </c>
      <c r="O45" s="8" t="s">
        <v>3554</v>
      </c>
      <c r="P45" s="1" t="s">
        <v>45</v>
      </c>
      <c r="Q45" s="1" t="s">
        <v>748</v>
      </c>
      <c r="R45" s="8" t="s">
        <v>3286</v>
      </c>
      <c r="S45" s="1" t="s">
        <v>39</v>
      </c>
      <c r="T45" s="1" t="s">
        <v>48</v>
      </c>
      <c r="U45" s="1" t="s">
        <v>49</v>
      </c>
      <c r="V45" s="1">
        <v>4</v>
      </c>
      <c r="W45" s="1" t="s">
        <v>734</v>
      </c>
      <c r="X45" s="8"/>
      <c r="Y45" s="1" t="s">
        <v>151</v>
      </c>
      <c r="Z45" s="1" t="s">
        <v>73</v>
      </c>
      <c r="AA45" s="1" t="s">
        <v>53</v>
      </c>
      <c r="AB45" s="1" t="s">
        <v>749</v>
      </c>
      <c r="AC45" s="8" t="s">
        <v>4068</v>
      </c>
      <c r="AD45" s="1" t="s">
        <v>750</v>
      </c>
      <c r="AE45" s="8" t="s">
        <v>3265</v>
      </c>
      <c r="AF45" s="1" t="s">
        <v>751</v>
      </c>
      <c r="AG45" s="8" t="s">
        <v>3687</v>
      </c>
      <c r="AH45" s="1">
        <v>2</v>
      </c>
      <c r="AI45" s="1" t="s">
        <v>752</v>
      </c>
      <c r="AJ45" s="8" t="s">
        <v>3355</v>
      </c>
      <c r="AK45" s="1">
        <v>5</v>
      </c>
      <c r="AL45" s="1" t="s">
        <v>753</v>
      </c>
      <c r="AM45" s="8" t="s">
        <v>3302</v>
      </c>
      <c r="AN45" s="1">
        <v>3</v>
      </c>
      <c r="AO45" s="1" t="s">
        <v>754</v>
      </c>
      <c r="AP45" s="8" t="s">
        <v>3569</v>
      </c>
      <c r="AQ45" s="1">
        <v>4</v>
      </c>
      <c r="AR45" s="1" t="s">
        <v>60</v>
      </c>
      <c r="AS45" s="1" t="s">
        <v>755</v>
      </c>
      <c r="AT45" s="8" t="s">
        <v>3352</v>
      </c>
      <c r="AU45" s="1" t="s">
        <v>62</v>
      </c>
      <c r="AV45" s="1" t="s">
        <v>756</v>
      </c>
      <c r="AW45" s="1" t="s">
        <v>356</v>
      </c>
      <c r="AX45" s="13" t="s">
        <v>757</v>
      </c>
      <c r="AY45" s="8"/>
      <c r="AZ45" s="1" t="s">
        <v>65</v>
      </c>
      <c r="BB45" s="3" t="s">
        <v>6076</v>
      </c>
      <c r="BC45" s="18"/>
      <c r="BD45" s="2"/>
      <c r="BE45" s="2"/>
      <c r="BF45" s="2"/>
      <c r="BG45" s="87"/>
    </row>
    <row r="46" spans="1:59" s="9" customFormat="1" ht="409.6" x14ac:dyDescent="0.25">
      <c r="A46" s="1">
        <v>44063.371576168982</v>
      </c>
      <c r="B46" s="1" t="s">
        <v>38</v>
      </c>
      <c r="C46" s="1" t="s">
        <v>115</v>
      </c>
      <c r="D46" s="1">
        <v>3</v>
      </c>
      <c r="E46" s="1" t="s">
        <v>871</v>
      </c>
      <c r="F46" s="8" t="s">
        <v>3286</v>
      </c>
      <c r="G46" s="1" t="s">
        <v>117</v>
      </c>
      <c r="H46" s="1" t="s">
        <v>872</v>
      </c>
      <c r="I46" s="8" t="s">
        <v>3286</v>
      </c>
      <c r="J46" s="1" t="s">
        <v>146</v>
      </c>
      <c r="K46" s="1" t="s">
        <v>873</v>
      </c>
      <c r="L46" s="8" t="s">
        <v>4109</v>
      </c>
      <c r="M46" s="1" t="s">
        <v>43</v>
      </c>
      <c r="N46" s="1" t="s">
        <v>874</v>
      </c>
      <c r="O46" s="8" t="s">
        <v>3320</v>
      </c>
      <c r="P46" s="1" t="s">
        <v>45</v>
      </c>
      <c r="Q46" s="1" t="s">
        <v>875</v>
      </c>
      <c r="R46" s="8" t="s">
        <v>4110</v>
      </c>
      <c r="S46" s="1" t="s">
        <v>47</v>
      </c>
      <c r="T46" s="1" t="s">
        <v>48</v>
      </c>
      <c r="U46" s="1" t="s">
        <v>48</v>
      </c>
      <c r="V46" s="1">
        <v>2</v>
      </c>
      <c r="W46" s="1" t="s">
        <v>123</v>
      </c>
      <c r="X46" s="8" t="s">
        <v>3615</v>
      </c>
      <c r="Y46" s="13" t="s">
        <v>876</v>
      </c>
      <c r="Z46" s="1" t="s">
        <v>877</v>
      </c>
      <c r="AA46" s="1" t="s">
        <v>53</v>
      </c>
      <c r="AB46" s="1" t="s">
        <v>878</v>
      </c>
      <c r="AC46" s="8" t="s">
        <v>3616</v>
      </c>
      <c r="AD46" s="13" t="s">
        <v>879</v>
      </c>
      <c r="AE46" s="8" t="s">
        <v>3617</v>
      </c>
      <c r="AF46" s="1" t="s">
        <v>880</v>
      </c>
      <c r="AG46" s="8" t="s">
        <v>3689</v>
      </c>
      <c r="AH46" s="1">
        <v>2</v>
      </c>
      <c r="AI46" s="1" t="s">
        <v>881</v>
      </c>
      <c r="AJ46" s="8" t="s">
        <v>3618</v>
      </c>
      <c r="AK46" s="1">
        <v>4</v>
      </c>
      <c r="AL46" s="1" t="s">
        <v>882</v>
      </c>
      <c r="AM46" s="8" t="s">
        <v>3423</v>
      </c>
      <c r="AN46" s="1">
        <v>4</v>
      </c>
      <c r="AO46" s="1" t="s">
        <v>883</v>
      </c>
      <c r="AP46" s="8" t="s">
        <v>3346</v>
      </c>
      <c r="AQ46" s="1">
        <v>3</v>
      </c>
      <c r="AR46" s="1" t="s">
        <v>60</v>
      </c>
      <c r="AS46" s="1" t="s">
        <v>884</v>
      </c>
      <c r="AT46" s="8" t="s">
        <v>3423</v>
      </c>
      <c r="AU46" s="1" t="s">
        <v>406</v>
      </c>
      <c r="AV46" s="1" t="s">
        <v>160</v>
      </c>
      <c r="AW46" s="1" t="s">
        <v>885</v>
      </c>
      <c r="AX46" s="1" t="s">
        <v>886</v>
      </c>
      <c r="AY46" s="8"/>
      <c r="AZ46" s="1" t="s">
        <v>65</v>
      </c>
      <c r="BB46" s="3" t="s">
        <v>6076</v>
      </c>
      <c r="BC46" s="18"/>
      <c r="BD46" s="2"/>
      <c r="BE46" s="2"/>
      <c r="BF46" s="2"/>
      <c r="BG46" s="87"/>
    </row>
    <row r="47" spans="1:59" s="9" customFormat="1" ht="277.2" x14ac:dyDescent="0.25">
      <c r="A47" s="1">
        <v>44063.455483483791</v>
      </c>
      <c r="B47" s="1" t="s">
        <v>38</v>
      </c>
      <c r="C47" s="1" t="s">
        <v>47</v>
      </c>
      <c r="D47" s="1">
        <v>1</v>
      </c>
      <c r="E47" s="1" t="s">
        <v>897</v>
      </c>
      <c r="F47" s="8" t="s">
        <v>3407</v>
      </c>
      <c r="G47" s="1" t="s">
        <v>41</v>
      </c>
      <c r="H47" s="1" t="s">
        <v>898</v>
      </c>
      <c r="I47" s="8" t="s">
        <v>3485</v>
      </c>
      <c r="J47" s="2"/>
      <c r="K47" s="2"/>
      <c r="M47" s="1" t="s">
        <v>43</v>
      </c>
      <c r="N47" s="1" t="s">
        <v>899</v>
      </c>
      <c r="O47" s="8" t="s">
        <v>3244</v>
      </c>
      <c r="P47" s="1" t="s">
        <v>87</v>
      </c>
      <c r="Q47" s="1" t="s">
        <v>900</v>
      </c>
      <c r="R47" s="8" t="s">
        <v>3286</v>
      </c>
      <c r="S47" s="1" t="s">
        <v>89</v>
      </c>
      <c r="T47" s="1" t="s">
        <v>48</v>
      </c>
      <c r="U47" s="1" t="s">
        <v>49</v>
      </c>
      <c r="V47" s="1">
        <v>4</v>
      </c>
      <c r="W47" s="1" t="s">
        <v>734</v>
      </c>
      <c r="X47" s="8"/>
      <c r="Y47" s="1" t="s">
        <v>72</v>
      </c>
      <c r="Z47" s="1" t="s">
        <v>73</v>
      </c>
      <c r="AA47" s="1" t="s">
        <v>53</v>
      </c>
      <c r="AB47" s="1" t="s">
        <v>901</v>
      </c>
      <c r="AC47" s="8" t="s">
        <v>3622</v>
      </c>
      <c r="AD47" s="1" t="s">
        <v>902</v>
      </c>
      <c r="AE47" s="8" t="s">
        <v>3425</v>
      </c>
      <c r="AF47" s="1" t="s">
        <v>903</v>
      </c>
      <c r="AG47" s="8" t="s">
        <v>4111</v>
      </c>
      <c r="AH47" s="1">
        <v>2</v>
      </c>
      <c r="AI47" s="1" t="s">
        <v>904</v>
      </c>
      <c r="AJ47" s="8" t="s">
        <v>3374</v>
      </c>
      <c r="AK47" s="1">
        <v>4</v>
      </c>
      <c r="AL47" s="1" t="s">
        <v>905</v>
      </c>
      <c r="AM47" s="8" t="s">
        <v>3623</v>
      </c>
      <c r="AN47" s="1">
        <v>3</v>
      </c>
      <c r="AO47" s="1" t="s">
        <v>906</v>
      </c>
      <c r="AP47" s="8" t="s">
        <v>3549</v>
      </c>
      <c r="AQ47" s="1">
        <v>3</v>
      </c>
      <c r="AR47" s="1" t="s">
        <v>60</v>
      </c>
      <c r="AS47" s="1" t="s">
        <v>907</v>
      </c>
      <c r="AT47" s="8" t="s">
        <v>3624</v>
      </c>
      <c r="AU47" s="1" t="s">
        <v>62</v>
      </c>
      <c r="AV47" s="1" t="s">
        <v>207</v>
      </c>
      <c r="AW47" s="1" t="s">
        <v>356</v>
      </c>
      <c r="AX47" s="2"/>
      <c r="AZ47" s="1" t="s">
        <v>65</v>
      </c>
      <c r="BB47" s="3" t="s">
        <v>6076</v>
      </c>
      <c r="BC47" s="18"/>
      <c r="BD47" s="2"/>
      <c r="BE47" s="2"/>
      <c r="BF47" s="2"/>
      <c r="BG47" s="87"/>
    </row>
    <row r="48" spans="1:59" s="9" customFormat="1" ht="290.39999999999998" x14ac:dyDescent="0.25">
      <c r="A48" s="1">
        <v>44063.483173645829</v>
      </c>
      <c r="B48" s="1" t="s">
        <v>38</v>
      </c>
      <c r="C48" s="1" t="s">
        <v>115</v>
      </c>
      <c r="D48" s="1">
        <v>3</v>
      </c>
      <c r="E48" s="1" t="s">
        <v>929</v>
      </c>
      <c r="F48" s="8" t="s">
        <v>3472</v>
      </c>
      <c r="G48" s="1" t="s">
        <v>41</v>
      </c>
      <c r="H48" s="1" t="s">
        <v>930</v>
      </c>
      <c r="I48" s="8" t="s">
        <v>2745</v>
      </c>
      <c r="J48" s="2"/>
      <c r="K48" s="2"/>
      <c r="M48" s="1" t="s">
        <v>43</v>
      </c>
      <c r="N48" s="1" t="s">
        <v>931</v>
      </c>
      <c r="O48" s="8" t="s">
        <v>3244</v>
      </c>
      <c r="P48" s="1" t="s">
        <v>87</v>
      </c>
      <c r="Q48" s="1" t="s">
        <v>932</v>
      </c>
      <c r="R48" s="8" t="s">
        <v>3259</v>
      </c>
      <c r="S48" s="1" t="s">
        <v>47</v>
      </c>
      <c r="T48" s="1" t="s">
        <v>48</v>
      </c>
      <c r="U48" s="1" t="s">
        <v>49</v>
      </c>
      <c r="V48" s="1">
        <v>4</v>
      </c>
      <c r="W48" s="1" t="s">
        <v>373</v>
      </c>
      <c r="X48" s="8"/>
      <c r="Y48" s="1" t="s">
        <v>933</v>
      </c>
      <c r="Z48" s="1" t="s">
        <v>91</v>
      </c>
      <c r="AA48" s="1" t="s">
        <v>152</v>
      </c>
      <c r="AB48" s="1" t="s">
        <v>934</v>
      </c>
      <c r="AC48" s="8" t="s">
        <v>3286</v>
      </c>
      <c r="AD48" s="1" t="s">
        <v>935</v>
      </c>
      <c r="AE48" s="8" t="s">
        <v>3265</v>
      </c>
      <c r="AF48" s="1" t="s">
        <v>936</v>
      </c>
      <c r="AG48" s="8" t="s">
        <v>3635</v>
      </c>
      <c r="AH48" s="1">
        <v>4</v>
      </c>
      <c r="AI48" s="1" t="s">
        <v>937</v>
      </c>
      <c r="AJ48" s="8" t="s">
        <v>3355</v>
      </c>
      <c r="AK48" s="1">
        <v>5</v>
      </c>
      <c r="AL48" s="1" t="s">
        <v>938</v>
      </c>
      <c r="AM48" s="8" t="s">
        <v>3636</v>
      </c>
      <c r="AN48" s="1">
        <v>3</v>
      </c>
      <c r="AO48" s="1" t="s">
        <v>939</v>
      </c>
      <c r="AP48" s="8" t="s">
        <v>3571</v>
      </c>
      <c r="AQ48" s="1">
        <v>5</v>
      </c>
      <c r="AR48" s="1" t="s">
        <v>80</v>
      </c>
      <c r="AS48" s="1" t="s">
        <v>940</v>
      </c>
      <c r="AT48" s="8" t="s">
        <v>3637</v>
      </c>
      <c r="AU48" s="1" t="s">
        <v>62</v>
      </c>
      <c r="AV48" s="1" t="s">
        <v>941</v>
      </c>
      <c r="AW48" s="1" t="s">
        <v>942</v>
      </c>
      <c r="AX48" s="2"/>
      <c r="AZ48" s="1" t="s">
        <v>65</v>
      </c>
      <c r="BB48" s="3" t="s">
        <v>6076</v>
      </c>
      <c r="BC48" s="18"/>
      <c r="BD48" s="2"/>
      <c r="BE48" s="2"/>
      <c r="BF48" s="2"/>
      <c r="BG48" s="87"/>
    </row>
    <row r="49" spans="1:59" s="9" customFormat="1" ht="224.4" x14ac:dyDescent="0.25">
      <c r="A49" s="1">
        <v>44063.495500787038</v>
      </c>
      <c r="B49" s="1" t="s">
        <v>38</v>
      </c>
      <c r="C49" s="1" t="s">
        <v>209</v>
      </c>
      <c r="D49" s="1">
        <v>1</v>
      </c>
      <c r="E49" s="1" t="s">
        <v>969</v>
      </c>
      <c r="F49" s="8" t="s">
        <v>3648</v>
      </c>
      <c r="G49" s="1" t="s">
        <v>41</v>
      </c>
      <c r="H49" s="1" t="s">
        <v>970</v>
      </c>
      <c r="I49" s="8" t="s">
        <v>3405</v>
      </c>
      <c r="J49" s="2"/>
      <c r="K49" s="2"/>
      <c r="M49" s="1" t="s">
        <v>43</v>
      </c>
      <c r="N49" s="1" t="s">
        <v>971</v>
      </c>
      <c r="O49" s="8" t="s">
        <v>3265</v>
      </c>
      <c r="P49" s="1" t="s">
        <v>87</v>
      </c>
      <c r="Q49" s="1" t="s">
        <v>972</v>
      </c>
      <c r="R49" s="8" t="s">
        <v>3246</v>
      </c>
      <c r="S49" s="1" t="s">
        <v>89</v>
      </c>
      <c r="T49" s="1" t="s">
        <v>48</v>
      </c>
      <c r="U49" s="1" t="s">
        <v>49</v>
      </c>
      <c r="V49" s="1">
        <v>3</v>
      </c>
      <c r="W49" s="1" t="s">
        <v>973</v>
      </c>
      <c r="X49" s="8"/>
      <c r="Y49" s="1" t="s">
        <v>974</v>
      </c>
      <c r="Z49" s="1" t="s">
        <v>73</v>
      </c>
      <c r="AA49" s="1" t="s">
        <v>975</v>
      </c>
      <c r="AB49" s="1" t="s">
        <v>976</v>
      </c>
      <c r="AC49" s="8" t="s">
        <v>3425</v>
      </c>
      <c r="AD49" s="1" t="s">
        <v>977</v>
      </c>
      <c r="AE49" s="8" t="s">
        <v>3265</v>
      </c>
      <c r="AF49" s="1" t="s">
        <v>978</v>
      </c>
      <c r="AG49" s="8" t="s">
        <v>3574</v>
      </c>
      <c r="AH49" s="1">
        <v>2</v>
      </c>
      <c r="AI49" s="1" t="s">
        <v>979</v>
      </c>
      <c r="AJ49" s="8" t="s">
        <v>3325</v>
      </c>
      <c r="AK49" s="1">
        <v>3</v>
      </c>
      <c r="AL49" s="1" t="s">
        <v>980</v>
      </c>
      <c r="AM49" s="8" t="s">
        <v>3571</v>
      </c>
      <c r="AN49" s="1">
        <v>3</v>
      </c>
      <c r="AO49" s="1" t="s">
        <v>981</v>
      </c>
      <c r="AP49" s="8" t="s">
        <v>3649</v>
      </c>
      <c r="AQ49" s="1">
        <v>4</v>
      </c>
      <c r="AR49" s="1" t="s">
        <v>80</v>
      </c>
      <c r="AS49" s="1" t="s">
        <v>982</v>
      </c>
      <c r="AT49" s="8" t="s">
        <v>3650</v>
      </c>
      <c r="AU49" s="1" t="s">
        <v>62</v>
      </c>
      <c r="AV49" s="1" t="s">
        <v>983</v>
      </c>
      <c r="AW49" s="1" t="s">
        <v>356</v>
      </c>
      <c r="AX49" s="1" t="s">
        <v>984</v>
      </c>
      <c r="AY49" s="8"/>
      <c r="AZ49" s="1" t="s">
        <v>65</v>
      </c>
      <c r="BB49" s="3" t="s">
        <v>6076</v>
      </c>
      <c r="BC49" s="18"/>
      <c r="BD49" s="2"/>
      <c r="BE49" s="2"/>
      <c r="BF49" s="2"/>
      <c r="BG49" s="87"/>
    </row>
    <row r="50" spans="1:59" s="9" customFormat="1" ht="409.6" x14ac:dyDescent="0.25">
      <c r="A50" s="1">
        <v>44063.517533229169</v>
      </c>
      <c r="B50" s="1" t="s">
        <v>38</v>
      </c>
      <c r="C50" s="1" t="s">
        <v>143</v>
      </c>
      <c r="D50" s="1">
        <v>2</v>
      </c>
      <c r="E50" s="1" t="s">
        <v>985</v>
      </c>
      <c r="F50" s="8" t="s">
        <v>3596</v>
      </c>
      <c r="G50" s="1" t="s">
        <v>41</v>
      </c>
      <c r="H50" s="1" t="s">
        <v>986</v>
      </c>
      <c r="I50" s="8" t="s">
        <v>3651</v>
      </c>
      <c r="J50" s="2"/>
      <c r="K50" s="2"/>
      <c r="M50" s="1" t="s">
        <v>43</v>
      </c>
      <c r="N50" s="13" t="s">
        <v>987</v>
      </c>
      <c r="O50" s="8" t="s">
        <v>4112</v>
      </c>
      <c r="P50" s="1" t="s">
        <v>45</v>
      </c>
      <c r="Q50" s="1" t="s">
        <v>988</v>
      </c>
      <c r="R50" s="8" t="s">
        <v>3652</v>
      </c>
      <c r="S50" s="1" t="s">
        <v>39</v>
      </c>
      <c r="T50" s="1" t="s">
        <v>48</v>
      </c>
      <c r="U50" s="1" t="s">
        <v>49</v>
      </c>
      <c r="V50" s="1">
        <v>3</v>
      </c>
      <c r="W50" s="13" t="s">
        <v>989</v>
      </c>
      <c r="X50" s="8" t="s">
        <v>3653</v>
      </c>
      <c r="Y50" s="1" t="s">
        <v>324</v>
      </c>
      <c r="Z50" s="1" t="s">
        <v>91</v>
      </c>
      <c r="AA50" s="1" t="s">
        <v>53</v>
      </c>
      <c r="AB50" s="1" t="s">
        <v>990</v>
      </c>
      <c r="AC50" s="8" t="s">
        <v>3654</v>
      </c>
      <c r="AD50" s="1" t="s">
        <v>991</v>
      </c>
      <c r="AE50" s="8" t="s">
        <v>6057</v>
      </c>
      <c r="AF50" s="1" t="s">
        <v>992</v>
      </c>
      <c r="AG50" s="8" t="s">
        <v>3655</v>
      </c>
      <c r="AH50" s="1">
        <v>2</v>
      </c>
      <c r="AI50" s="1" t="s">
        <v>993</v>
      </c>
      <c r="AJ50" s="8" t="s">
        <v>3307</v>
      </c>
      <c r="AK50" s="1">
        <v>5</v>
      </c>
      <c r="AL50" s="1" t="s">
        <v>994</v>
      </c>
      <c r="AM50" s="8" t="s">
        <v>3656</v>
      </c>
      <c r="AN50" s="1">
        <v>4</v>
      </c>
      <c r="AO50" s="1" t="s">
        <v>995</v>
      </c>
      <c r="AP50" s="8" t="s">
        <v>3346</v>
      </c>
      <c r="AQ50" s="1">
        <v>5</v>
      </c>
      <c r="AR50" s="1" t="s">
        <v>80</v>
      </c>
      <c r="AS50" s="1" t="s">
        <v>996</v>
      </c>
      <c r="AT50" s="8" t="s">
        <v>3455</v>
      </c>
      <c r="AU50" s="1" t="s">
        <v>62</v>
      </c>
      <c r="AV50" s="1" t="s">
        <v>63</v>
      </c>
      <c r="AW50" s="1" t="s">
        <v>997</v>
      </c>
      <c r="AX50" s="1" t="s">
        <v>998</v>
      </c>
      <c r="AY50" s="8"/>
      <c r="AZ50" s="1" t="s">
        <v>65</v>
      </c>
      <c r="BB50" s="3" t="s">
        <v>6076</v>
      </c>
      <c r="BC50" s="18"/>
      <c r="BD50" s="2"/>
      <c r="BE50" s="2"/>
      <c r="BF50" s="2"/>
      <c r="BG50" s="87"/>
    </row>
    <row r="51" spans="1:59" s="9" customFormat="1" ht="92.4" x14ac:dyDescent="0.25">
      <c r="A51" s="1">
        <v>44063.638308298614</v>
      </c>
      <c r="B51" s="1" t="s">
        <v>38</v>
      </c>
      <c r="C51" s="1" t="s">
        <v>39</v>
      </c>
      <c r="D51" s="1">
        <v>1</v>
      </c>
      <c r="E51" s="1" t="s">
        <v>1168</v>
      </c>
      <c r="F51" s="8" t="s">
        <v>3743</v>
      </c>
      <c r="G51" s="1" t="s">
        <v>41</v>
      </c>
      <c r="H51" s="1" t="s">
        <v>1169</v>
      </c>
      <c r="I51" s="8" t="s">
        <v>3663</v>
      </c>
      <c r="J51" s="2"/>
      <c r="K51" s="2"/>
      <c r="M51" s="1" t="s">
        <v>43</v>
      </c>
      <c r="N51" s="1" t="s">
        <v>1170</v>
      </c>
      <c r="O51" s="8" t="s">
        <v>3244</v>
      </c>
      <c r="P51" s="1" t="s">
        <v>87</v>
      </c>
      <c r="Q51" s="13" t="s">
        <v>1171</v>
      </c>
      <c r="R51" s="8" t="s">
        <v>3746</v>
      </c>
      <c r="S51" s="1" t="s">
        <v>47</v>
      </c>
      <c r="T51" s="1" t="s">
        <v>48</v>
      </c>
      <c r="U51" s="1" t="s">
        <v>49</v>
      </c>
      <c r="V51" s="1">
        <v>2</v>
      </c>
      <c r="W51" s="1" t="s">
        <v>774</v>
      </c>
      <c r="X51" s="8"/>
      <c r="Y51" s="1" t="s">
        <v>72</v>
      </c>
      <c r="Z51" s="1" t="s">
        <v>73</v>
      </c>
      <c r="AA51" s="1" t="s">
        <v>152</v>
      </c>
      <c r="AB51" s="1" t="s">
        <v>1172</v>
      </c>
      <c r="AC51" s="8" t="s">
        <v>3744</v>
      </c>
      <c r="AD51" s="1" t="s">
        <v>1173</v>
      </c>
      <c r="AE51" s="8" t="s">
        <v>3265</v>
      </c>
      <c r="AF51" s="1" t="s">
        <v>1174</v>
      </c>
      <c r="AG51" s="8" t="s">
        <v>3745</v>
      </c>
      <c r="AH51" s="1">
        <v>3</v>
      </c>
      <c r="AI51" s="1" t="s">
        <v>1175</v>
      </c>
      <c r="AJ51" s="8" t="s">
        <v>3355</v>
      </c>
      <c r="AK51" s="1">
        <v>3</v>
      </c>
      <c r="AL51" s="1" t="s">
        <v>1176</v>
      </c>
      <c r="AM51" s="8" t="s">
        <v>3562</v>
      </c>
      <c r="AN51" s="1">
        <v>3</v>
      </c>
      <c r="AO51" s="1" t="s">
        <v>1177</v>
      </c>
      <c r="AP51" s="8" t="s">
        <v>3472</v>
      </c>
      <c r="AQ51" s="1">
        <v>2</v>
      </c>
      <c r="AR51" s="1" t="s">
        <v>60</v>
      </c>
      <c r="AS51" s="1" t="s">
        <v>1178</v>
      </c>
      <c r="AT51" s="8" t="s">
        <v>3405</v>
      </c>
      <c r="AU51" s="1" t="s">
        <v>62</v>
      </c>
      <c r="AV51" s="1" t="s">
        <v>63</v>
      </c>
      <c r="AW51" s="1" t="s">
        <v>356</v>
      </c>
      <c r="AX51" s="2"/>
      <c r="AZ51" s="1" t="s">
        <v>65</v>
      </c>
      <c r="BB51" s="3" t="s">
        <v>6076</v>
      </c>
      <c r="BC51" s="18"/>
      <c r="BD51" s="2"/>
      <c r="BE51" s="2"/>
      <c r="BF51" s="2"/>
      <c r="BG51" s="87"/>
    </row>
    <row r="52" spans="1:59" s="9" customFormat="1" ht="224.4" x14ac:dyDescent="0.25">
      <c r="A52" s="1">
        <v>44063.754990578702</v>
      </c>
      <c r="B52" s="1" t="s">
        <v>38</v>
      </c>
      <c r="C52" s="1" t="s">
        <v>39</v>
      </c>
      <c r="D52" s="1">
        <v>2</v>
      </c>
      <c r="E52" s="1" t="s">
        <v>1244</v>
      </c>
      <c r="F52" s="8" t="s">
        <v>3761</v>
      </c>
      <c r="G52" s="1" t="s">
        <v>117</v>
      </c>
      <c r="H52" s="1" t="s">
        <v>1245</v>
      </c>
      <c r="I52" s="8" t="s">
        <v>3286</v>
      </c>
      <c r="J52" s="1" t="s">
        <v>146</v>
      </c>
      <c r="K52" s="13" t="s">
        <v>1246</v>
      </c>
      <c r="L52" s="8" t="s">
        <v>3762</v>
      </c>
      <c r="M52" s="1" t="s">
        <v>43</v>
      </c>
      <c r="N52" s="1" t="s">
        <v>1247</v>
      </c>
      <c r="O52" s="8" t="s">
        <v>3763</v>
      </c>
      <c r="P52" s="1" t="s">
        <v>87</v>
      </c>
      <c r="Q52" s="1" t="s">
        <v>1248</v>
      </c>
      <c r="R52" s="8" t="s">
        <v>3242</v>
      </c>
      <c r="S52" s="1" t="s">
        <v>89</v>
      </c>
      <c r="T52" s="1" t="s">
        <v>48</v>
      </c>
      <c r="U52" s="1" t="s">
        <v>49</v>
      </c>
      <c r="V52" s="1">
        <v>3</v>
      </c>
      <c r="W52" s="1" t="s">
        <v>243</v>
      </c>
      <c r="X52" s="8"/>
      <c r="Y52" s="1" t="s">
        <v>72</v>
      </c>
      <c r="Z52" s="1" t="s">
        <v>73</v>
      </c>
      <c r="AA52" s="1" t="s">
        <v>53</v>
      </c>
      <c r="AB52" s="1" t="s">
        <v>1249</v>
      </c>
      <c r="AC52" s="8" t="s">
        <v>4126</v>
      </c>
      <c r="AD52" s="1" t="s">
        <v>700</v>
      </c>
      <c r="AE52" s="8" t="s">
        <v>6054</v>
      </c>
      <c r="AF52" s="1" t="s">
        <v>1250</v>
      </c>
      <c r="AG52" s="8" t="s">
        <v>3426</v>
      </c>
      <c r="AH52" s="1">
        <v>2</v>
      </c>
      <c r="AI52" s="1" t="s">
        <v>1251</v>
      </c>
      <c r="AJ52" s="8" t="s">
        <v>3355</v>
      </c>
      <c r="AK52" s="1">
        <v>4</v>
      </c>
      <c r="AL52" s="1" t="s">
        <v>1252</v>
      </c>
      <c r="AM52" s="8" t="s">
        <v>3764</v>
      </c>
      <c r="AN52" s="1">
        <v>3</v>
      </c>
      <c r="AO52" s="1" t="s">
        <v>1253</v>
      </c>
      <c r="AP52" s="8" t="s">
        <v>3346</v>
      </c>
      <c r="AQ52" s="1">
        <v>4</v>
      </c>
      <c r="AR52" s="1" t="s">
        <v>60</v>
      </c>
      <c r="AS52" s="1" t="s">
        <v>1254</v>
      </c>
      <c r="AT52" s="8" t="s">
        <v>3765</v>
      </c>
      <c r="AU52" s="1" t="s">
        <v>112</v>
      </c>
      <c r="AV52" s="1" t="s">
        <v>63</v>
      </c>
      <c r="AW52" s="1" t="s">
        <v>1255</v>
      </c>
      <c r="AX52" s="2"/>
      <c r="AZ52" s="1" t="s">
        <v>65</v>
      </c>
      <c r="BB52" s="3" t="s">
        <v>6076</v>
      </c>
      <c r="BC52" s="18"/>
      <c r="BD52" s="2"/>
      <c r="BE52" s="2"/>
      <c r="BF52" s="2"/>
      <c r="BG52" s="87"/>
    </row>
    <row r="53" spans="1:59" s="9" customFormat="1" ht="237.6" x14ac:dyDescent="0.25">
      <c r="A53" s="1">
        <v>44063.93047305556</v>
      </c>
      <c r="B53" s="1" t="s">
        <v>38</v>
      </c>
      <c r="C53" s="1" t="s">
        <v>39</v>
      </c>
      <c r="D53" s="1">
        <v>3</v>
      </c>
      <c r="E53" s="1" t="s">
        <v>1317</v>
      </c>
      <c r="F53" s="8" t="s">
        <v>3285</v>
      </c>
      <c r="G53" s="1" t="s">
        <v>41</v>
      </c>
      <c r="H53" s="1" t="s">
        <v>1318</v>
      </c>
      <c r="I53" s="8" t="s">
        <v>3786</v>
      </c>
      <c r="J53" s="2"/>
      <c r="K53" s="2"/>
      <c r="M53" s="1" t="s">
        <v>43</v>
      </c>
      <c r="N53" s="1" t="s">
        <v>1319</v>
      </c>
      <c r="O53" s="8" t="s">
        <v>3244</v>
      </c>
      <c r="P53" s="1" t="s">
        <v>45</v>
      </c>
      <c r="Q53" s="1" t="s">
        <v>1320</v>
      </c>
      <c r="R53" s="8" t="s">
        <v>3286</v>
      </c>
      <c r="S53" s="1" t="s">
        <v>39</v>
      </c>
      <c r="T53" s="1" t="s">
        <v>49</v>
      </c>
      <c r="U53" s="1" t="s">
        <v>70</v>
      </c>
      <c r="V53" s="1">
        <v>4</v>
      </c>
      <c r="W53" s="1" t="s">
        <v>50</v>
      </c>
      <c r="X53" s="8"/>
      <c r="Y53" s="1" t="s">
        <v>72</v>
      </c>
      <c r="Z53" s="1" t="s">
        <v>91</v>
      </c>
      <c r="AA53" s="1" t="s">
        <v>53</v>
      </c>
      <c r="AB53" s="1" t="s">
        <v>1321</v>
      </c>
      <c r="AC53" s="8" t="s">
        <v>3723</v>
      </c>
      <c r="AD53" s="1" t="s">
        <v>1322</v>
      </c>
      <c r="AE53" s="8" t="s">
        <v>3353</v>
      </c>
      <c r="AF53" s="1" t="s">
        <v>1323</v>
      </c>
      <c r="AG53" s="8" t="s">
        <v>3635</v>
      </c>
      <c r="AH53" s="1">
        <v>2</v>
      </c>
      <c r="AI53" s="1" t="s">
        <v>1324</v>
      </c>
      <c r="AJ53" s="8" t="s">
        <v>3556</v>
      </c>
      <c r="AK53" s="1">
        <v>3</v>
      </c>
      <c r="AL53" s="1" t="s">
        <v>1325</v>
      </c>
      <c r="AM53" s="8" t="s">
        <v>3787</v>
      </c>
      <c r="AN53" s="1">
        <v>4</v>
      </c>
      <c r="AO53" s="1" t="s">
        <v>1326</v>
      </c>
      <c r="AP53" s="8" t="s">
        <v>3556</v>
      </c>
      <c r="AQ53" s="1">
        <v>4</v>
      </c>
      <c r="AR53" s="1" t="s">
        <v>80</v>
      </c>
      <c r="AS53" s="1" t="s">
        <v>1327</v>
      </c>
      <c r="AT53" s="8" t="s">
        <v>3788</v>
      </c>
      <c r="AU53" s="1" t="s">
        <v>112</v>
      </c>
      <c r="AV53" s="1" t="s">
        <v>160</v>
      </c>
      <c r="AW53" s="1" t="s">
        <v>1328</v>
      </c>
      <c r="AX53" s="1" t="s">
        <v>1329</v>
      </c>
      <c r="AY53" s="8"/>
      <c r="AZ53" s="1" t="s">
        <v>65</v>
      </c>
      <c r="BB53" s="3" t="s">
        <v>6076</v>
      </c>
      <c r="BC53" s="18"/>
      <c r="BD53" s="2"/>
      <c r="BE53" s="2"/>
      <c r="BF53" s="2"/>
      <c r="BG53" s="87"/>
    </row>
    <row r="54" spans="1:59" s="9" customFormat="1" ht="409.6" x14ac:dyDescent="0.25">
      <c r="A54" s="1">
        <v>44064.23001003472</v>
      </c>
      <c r="B54" s="1" t="s">
        <v>38</v>
      </c>
      <c r="C54" s="1" t="s">
        <v>47</v>
      </c>
      <c r="D54" s="1">
        <v>5</v>
      </c>
      <c r="E54" s="13" t="s">
        <v>1369</v>
      </c>
      <c r="F54" s="8" t="s">
        <v>3802</v>
      </c>
      <c r="G54" s="1" t="s">
        <v>117</v>
      </c>
      <c r="H54" s="1" t="s">
        <v>1370</v>
      </c>
      <c r="I54" s="8" t="s">
        <v>3286</v>
      </c>
      <c r="J54" s="1" t="s">
        <v>146</v>
      </c>
      <c r="K54" s="1" t="s">
        <v>1371</v>
      </c>
      <c r="L54" s="8" t="s">
        <v>3313</v>
      </c>
      <c r="M54" s="1" t="s">
        <v>43</v>
      </c>
      <c r="N54" s="1" t="s">
        <v>1372</v>
      </c>
      <c r="O54" s="8" t="s">
        <v>3803</v>
      </c>
      <c r="P54" s="1" t="s">
        <v>87</v>
      </c>
      <c r="Q54" s="1" t="s">
        <v>1373</v>
      </c>
      <c r="R54" s="8" t="s">
        <v>3286</v>
      </c>
      <c r="S54" s="1" t="s">
        <v>89</v>
      </c>
      <c r="T54" s="1" t="s">
        <v>48</v>
      </c>
      <c r="U54" s="1" t="s">
        <v>49</v>
      </c>
      <c r="V54" s="1">
        <v>3</v>
      </c>
      <c r="W54" s="1" t="s">
        <v>1374</v>
      </c>
      <c r="X54" s="8" t="s">
        <v>3804</v>
      </c>
      <c r="Y54" s="1" t="s">
        <v>324</v>
      </c>
      <c r="Z54" s="1" t="s">
        <v>52</v>
      </c>
      <c r="AA54" s="1" t="s">
        <v>152</v>
      </c>
      <c r="AB54" s="1" t="s">
        <v>1375</v>
      </c>
      <c r="AC54" s="8" t="s">
        <v>3805</v>
      </c>
      <c r="AD54" s="1" t="s">
        <v>1376</v>
      </c>
      <c r="AE54" s="8" t="s">
        <v>6060</v>
      </c>
      <c r="AF54" s="1" t="s">
        <v>1377</v>
      </c>
      <c r="AG54" s="8" t="s">
        <v>3240</v>
      </c>
      <c r="AH54" s="1">
        <v>4</v>
      </c>
      <c r="AI54" s="1" t="s">
        <v>1378</v>
      </c>
      <c r="AJ54" s="8" t="s">
        <v>3624</v>
      </c>
      <c r="AK54" s="1">
        <v>3</v>
      </c>
      <c r="AL54" s="1" t="s">
        <v>1379</v>
      </c>
      <c r="AM54" s="8" t="s">
        <v>3806</v>
      </c>
      <c r="AN54" s="1">
        <v>3</v>
      </c>
      <c r="AO54" s="1" t="s">
        <v>1380</v>
      </c>
      <c r="AP54" s="8" t="s">
        <v>3302</v>
      </c>
      <c r="AQ54" s="1">
        <v>3</v>
      </c>
      <c r="AR54" s="1" t="s">
        <v>191</v>
      </c>
      <c r="AS54" s="1" t="s">
        <v>1381</v>
      </c>
      <c r="AT54" s="8" t="s">
        <v>3807</v>
      </c>
      <c r="AU54" s="1" t="s">
        <v>112</v>
      </c>
      <c r="AV54" s="1" t="s">
        <v>160</v>
      </c>
      <c r="AW54" s="1" t="s">
        <v>1382</v>
      </c>
      <c r="AX54" s="13" t="s">
        <v>1383</v>
      </c>
      <c r="AY54" s="8" t="s">
        <v>3463</v>
      </c>
      <c r="AZ54" s="1" t="s">
        <v>65</v>
      </c>
      <c r="BB54" s="3" t="s">
        <v>6076</v>
      </c>
      <c r="BC54" s="18"/>
      <c r="BD54" s="2"/>
      <c r="BE54" s="2"/>
      <c r="BF54" s="2"/>
      <c r="BG54" s="87"/>
    </row>
    <row r="55" spans="1:59" s="9" customFormat="1" ht="250.8" x14ac:dyDescent="0.25">
      <c r="A55" s="1">
        <v>44064.452348171297</v>
      </c>
      <c r="B55" s="1" t="s">
        <v>38</v>
      </c>
      <c r="C55" s="1" t="s">
        <v>39</v>
      </c>
      <c r="D55" s="1">
        <v>3</v>
      </c>
      <c r="E55" s="1" t="s">
        <v>1406</v>
      </c>
      <c r="F55" s="8" t="s">
        <v>3761</v>
      </c>
      <c r="G55" s="1" t="s">
        <v>41</v>
      </c>
      <c r="H55" s="1" t="s">
        <v>1407</v>
      </c>
      <c r="I55" s="8" t="s">
        <v>3663</v>
      </c>
      <c r="J55" s="2"/>
      <c r="K55" s="2"/>
      <c r="M55" s="1" t="s">
        <v>43</v>
      </c>
      <c r="N55" s="1" t="s">
        <v>1408</v>
      </c>
      <c r="O55" s="8" t="s">
        <v>3244</v>
      </c>
      <c r="P55" s="1" t="s">
        <v>45</v>
      </c>
      <c r="Q55" s="1" t="s">
        <v>1409</v>
      </c>
      <c r="R55" s="8" t="s">
        <v>3286</v>
      </c>
      <c r="S55" s="1" t="s">
        <v>47</v>
      </c>
      <c r="T55" s="1" t="s">
        <v>48</v>
      </c>
      <c r="U55" s="1" t="s">
        <v>49</v>
      </c>
      <c r="V55" s="1">
        <v>3</v>
      </c>
      <c r="W55" s="1" t="s">
        <v>1410</v>
      </c>
      <c r="X55" s="8" t="s">
        <v>3463</v>
      </c>
      <c r="Y55" s="1" t="s">
        <v>72</v>
      </c>
      <c r="Z55" s="1" t="s">
        <v>52</v>
      </c>
      <c r="AA55" s="1" t="s">
        <v>53</v>
      </c>
      <c r="AB55" s="1" t="s">
        <v>1411</v>
      </c>
      <c r="AC55" s="8" t="s">
        <v>4085</v>
      </c>
      <c r="AD55" s="1" t="s">
        <v>1412</v>
      </c>
      <c r="AE55" s="8" t="s">
        <v>6055</v>
      </c>
      <c r="AF55" s="1" t="s">
        <v>1413</v>
      </c>
      <c r="AG55" s="8" t="s">
        <v>3814</v>
      </c>
      <c r="AH55" s="1">
        <v>3</v>
      </c>
      <c r="AI55" s="13" t="s">
        <v>1414</v>
      </c>
      <c r="AJ55" s="8" t="s">
        <v>3815</v>
      </c>
      <c r="AK55" s="1">
        <v>3</v>
      </c>
      <c r="AL55" s="1" t="s">
        <v>1415</v>
      </c>
      <c r="AM55" s="8" t="s">
        <v>3815</v>
      </c>
      <c r="AN55" s="1">
        <v>3</v>
      </c>
      <c r="AO55" s="1" t="s">
        <v>1416</v>
      </c>
      <c r="AP55" s="8" t="s">
        <v>3815</v>
      </c>
      <c r="AQ55" s="1">
        <v>3</v>
      </c>
      <c r="AR55" s="1" t="s">
        <v>140</v>
      </c>
      <c r="AS55" s="1" t="s">
        <v>1417</v>
      </c>
      <c r="AT55" s="8" t="s">
        <v>3816</v>
      </c>
      <c r="AU55" s="1" t="s">
        <v>62</v>
      </c>
      <c r="AV55" s="1" t="s">
        <v>207</v>
      </c>
      <c r="AW55" s="1" t="s">
        <v>1418</v>
      </c>
      <c r="AX55" s="1" t="s">
        <v>1419</v>
      </c>
      <c r="AY55" s="8"/>
      <c r="AZ55" s="1" t="s">
        <v>65</v>
      </c>
      <c r="BB55" s="3" t="s">
        <v>6076</v>
      </c>
      <c r="BC55" s="18"/>
      <c r="BD55" s="2"/>
      <c r="BE55" s="2"/>
      <c r="BF55" s="2"/>
      <c r="BG55" s="87"/>
    </row>
    <row r="56" spans="1:59" s="9" customFormat="1" ht="224.4" x14ac:dyDescent="0.25">
      <c r="A56" s="1">
        <v>44064.505220393519</v>
      </c>
      <c r="B56" s="1" t="s">
        <v>38</v>
      </c>
      <c r="C56" s="1" t="s">
        <v>39</v>
      </c>
      <c r="D56" s="1">
        <v>2</v>
      </c>
      <c r="E56" s="1" t="s">
        <v>1442</v>
      </c>
      <c r="F56" s="8" t="s">
        <v>3469</v>
      </c>
      <c r="G56" s="1" t="s">
        <v>41</v>
      </c>
      <c r="H56" s="1" t="s">
        <v>1443</v>
      </c>
      <c r="I56" s="8" t="s">
        <v>3405</v>
      </c>
      <c r="J56" s="2"/>
      <c r="K56" s="2"/>
      <c r="M56" s="1" t="s">
        <v>43</v>
      </c>
      <c r="N56" s="1" t="s">
        <v>1444</v>
      </c>
      <c r="O56" s="8" t="s">
        <v>3244</v>
      </c>
      <c r="P56" s="1" t="s">
        <v>45</v>
      </c>
      <c r="Q56" s="1" t="s">
        <v>1445</v>
      </c>
      <c r="R56" s="8" t="s">
        <v>3425</v>
      </c>
      <c r="S56" s="1" t="s">
        <v>47</v>
      </c>
      <c r="T56" s="1" t="s">
        <v>48</v>
      </c>
      <c r="U56" s="1" t="s">
        <v>49</v>
      </c>
      <c r="V56" s="1">
        <v>4</v>
      </c>
      <c r="W56" s="1" t="s">
        <v>243</v>
      </c>
      <c r="X56" s="8"/>
      <c r="Y56" s="1" t="s">
        <v>90</v>
      </c>
      <c r="Z56" s="1" t="s">
        <v>52</v>
      </c>
      <c r="AA56" s="1" t="s">
        <v>53</v>
      </c>
      <c r="AB56" s="1" t="s">
        <v>1446</v>
      </c>
      <c r="AC56" s="8" t="s">
        <v>3822</v>
      </c>
      <c r="AD56" s="1" t="s">
        <v>1447</v>
      </c>
      <c r="AE56" s="8" t="s">
        <v>6054</v>
      </c>
      <c r="AF56" s="1" t="s">
        <v>1448</v>
      </c>
      <c r="AG56" s="8" t="s">
        <v>3823</v>
      </c>
      <c r="AH56" s="1">
        <v>3</v>
      </c>
      <c r="AI56" s="1" t="s">
        <v>1104</v>
      </c>
      <c r="AJ56" s="8" t="s">
        <v>3939</v>
      </c>
      <c r="AK56" s="1">
        <v>4</v>
      </c>
      <c r="AL56" s="1" t="s">
        <v>1449</v>
      </c>
      <c r="AM56" s="8" t="s">
        <v>3390</v>
      </c>
      <c r="AN56" s="1">
        <v>3</v>
      </c>
      <c r="AO56" s="1" t="s">
        <v>1450</v>
      </c>
      <c r="AP56" s="8" t="s">
        <v>3423</v>
      </c>
      <c r="AQ56" s="1">
        <v>4</v>
      </c>
      <c r="AR56" s="1" t="s">
        <v>60</v>
      </c>
      <c r="AS56" s="1" t="s">
        <v>1451</v>
      </c>
      <c r="AT56" s="8" t="s">
        <v>3352</v>
      </c>
      <c r="AU56" s="1" t="s">
        <v>62</v>
      </c>
      <c r="AV56" s="1" t="s">
        <v>63</v>
      </c>
      <c r="AW56" s="1" t="s">
        <v>356</v>
      </c>
      <c r="AX56" s="2"/>
      <c r="AZ56" s="1" t="s">
        <v>65</v>
      </c>
      <c r="BB56" s="3" t="s">
        <v>6076</v>
      </c>
      <c r="BC56" s="18"/>
      <c r="BD56" s="2"/>
      <c r="BE56" s="2"/>
      <c r="BF56" s="2"/>
      <c r="BG56" s="87"/>
    </row>
    <row r="57" spans="1:59" s="9" customFormat="1" ht="171.6" x14ac:dyDescent="0.25">
      <c r="A57" s="1">
        <v>44064.600654004629</v>
      </c>
      <c r="B57" s="1" t="s">
        <v>38</v>
      </c>
      <c r="C57" s="1" t="s">
        <v>39</v>
      </c>
      <c r="D57" s="1">
        <v>3</v>
      </c>
      <c r="E57" s="1" t="s">
        <v>1522</v>
      </c>
      <c r="F57" s="8" t="s">
        <v>3845</v>
      </c>
      <c r="G57" s="1" t="s">
        <v>41</v>
      </c>
      <c r="H57" s="1" t="s">
        <v>1523</v>
      </c>
      <c r="I57" s="8" t="s">
        <v>3429</v>
      </c>
      <c r="J57" s="2"/>
      <c r="K57" s="2"/>
      <c r="M57" s="1" t="s">
        <v>101</v>
      </c>
      <c r="N57" s="1" t="s">
        <v>1524</v>
      </c>
      <c r="O57" s="8" t="s">
        <v>3244</v>
      </c>
      <c r="P57" s="1" t="s">
        <v>45</v>
      </c>
      <c r="Q57" s="1" t="s">
        <v>1525</v>
      </c>
      <c r="R57" s="8" t="s">
        <v>3846</v>
      </c>
      <c r="S57" s="1" t="s">
        <v>39</v>
      </c>
      <c r="T57" s="1" t="s">
        <v>49</v>
      </c>
      <c r="U57" s="1" t="s">
        <v>49</v>
      </c>
      <c r="V57" s="1">
        <v>4</v>
      </c>
      <c r="W57" s="1" t="s">
        <v>123</v>
      </c>
      <c r="X57" s="8"/>
      <c r="Y57" s="1" t="s">
        <v>1526</v>
      </c>
      <c r="Z57" s="1" t="s">
        <v>52</v>
      </c>
      <c r="AA57" s="1" t="s">
        <v>53</v>
      </c>
      <c r="AB57" s="1" t="s">
        <v>1527</v>
      </c>
      <c r="AC57" s="8" t="s">
        <v>3244</v>
      </c>
      <c r="AD57" s="1" t="s">
        <v>1528</v>
      </c>
      <c r="AE57" s="8" t="s">
        <v>3847</v>
      </c>
      <c r="AF57" s="1" t="s">
        <v>1529</v>
      </c>
      <c r="AG57" s="8" t="s">
        <v>3848</v>
      </c>
      <c r="AH57" s="1">
        <v>2</v>
      </c>
      <c r="AI57" s="1" t="s">
        <v>1152</v>
      </c>
      <c r="AJ57" s="8" t="s">
        <v>3346</v>
      </c>
      <c r="AK57" s="1">
        <v>4</v>
      </c>
      <c r="AL57" s="1" t="s">
        <v>1530</v>
      </c>
      <c r="AM57" s="8" t="s">
        <v>3562</v>
      </c>
      <c r="AN57" s="1">
        <v>3</v>
      </c>
      <c r="AO57" s="1" t="s">
        <v>1531</v>
      </c>
      <c r="AP57" s="8" t="s">
        <v>4137</v>
      </c>
      <c r="AQ57" s="1">
        <v>3</v>
      </c>
      <c r="AR57" s="1" t="s">
        <v>60</v>
      </c>
      <c r="AS57" s="1" t="s">
        <v>1532</v>
      </c>
      <c r="AT57" s="8" t="s">
        <v>3311</v>
      </c>
      <c r="AU57" s="1" t="s">
        <v>112</v>
      </c>
      <c r="AV57" s="1" t="s">
        <v>63</v>
      </c>
      <c r="AW57" s="1" t="s">
        <v>997</v>
      </c>
      <c r="AX57" s="2"/>
      <c r="AZ57" s="1" t="s">
        <v>65</v>
      </c>
      <c r="BB57" s="3" t="s">
        <v>6076</v>
      </c>
      <c r="BC57" s="18"/>
      <c r="BD57" s="2"/>
      <c r="BE57" s="2"/>
      <c r="BF57" s="2"/>
      <c r="BG57" s="87"/>
    </row>
    <row r="58" spans="1:59" s="9" customFormat="1" ht="92.4" x14ac:dyDescent="0.25">
      <c r="A58" s="1">
        <v>44064.616924224538</v>
      </c>
      <c r="B58" s="1" t="s">
        <v>38</v>
      </c>
      <c r="C58" s="1" t="s">
        <v>39</v>
      </c>
      <c r="D58" s="1">
        <v>2</v>
      </c>
      <c r="E58" s="1" t="s">
        <v>1594</v>
      </c>
      <c r="F58" s="8" t="s">
        <v>3860</v>
      </c>
      <c r="G58" s="1" t="s">
        <v>41</v>
      </c>
      <c r="H58" s="1" t="s">
        <v>1595</v>
      </c>
      <c r="I58" s="8" t="s">
        <v>3425</v>
      </c>
      <c r="J58" s="2"/>
      <c r="K58" s="2"/>
      <c r="M58" s="1" t="s">
        <v>43</v>
      </c>
      <c r="N58" s="1" t="s">
        <v>1596</v>
      </c>
      <c r="O58" s="8" t="s">
        <v>3244</v>
      </c>
      <c r="P58" s="1" t="s">
        <v>87</v>
      </c>
      <c r="Q58" s="1" t="s">
        <v>1597</v>
      </c>
      <c r="R58" s="8" t="s">
        <v>3425</v>
      </c>
      <c r="S58" s="1" t="s">
        <v>89</v>
      </c>
      <c r="T58" s="1" t="s">
        <v>48</v>
      </c>
      <c r="U58" s="1" t="s">
        <v>49</v>
      </c>
      <c r="V58" s="1">
        <v>4</v>
      </c>
      <c r="W58" s="1" t="s">
        <v>774</v>
      </c>
      <c r="X58" s="8"/>
      <c r="Y58" s="1" t="s">
        <v>72</v>
      </c>
      <c r="Z58" s="1" t="s">
        <v>73</v>
      </c>
      <c r="AA58" s="1" t="s">
        <v>53</v>
      </c>
      <c r="AB58" s="1" t="s">
        <v>1598</v>
      </c>
      <c r="AC58" s="8" t="s">
        <v>3473</v>
      </c>
      <c r="AD58" s="1" t="s">
        <v>1599</v>
      </c>
      <c r="AE58" s="8" t="s">
        <v>3425</v>
      </c>
      <c r="AF58" s="1" t="s">
        <v>1600</v>
      </c>
      <c r="AG58" s="8" t="s">
        <v>3676</v>
      </c>
      <c r="AH58" s="1">
        <v>3</v>
      </c>
      <c r="AI58" s="1" t="s">
        <v>1601</v>
      </c>
      <c r="AJ58" s="8" t="s">
        <v>3470</v>
      </c>
      <c r="AK58" s="1">
        <v>4</v>
      </c>
      <c r="AL58" s="1" t="s">
        <v>1602</v>
      </c>
      <c r="AM58" s="8" t="s">
        <v>3906</v>
      </c>
      <c r="AN58" s="1" t="s">
        <v>3356</v>
      </c>
      <c r="AO58" s="1" t="s">
        <v>1602</v>
      </c>
      <c r="AP58" s="8" t="s">
        <v>3906</v>
      </c>
      <c r="AQ58" s="1">
        <v>4</v>
      </c>
      <c r="AR58" s="1" t="s">
        <v>60</v>
      </c>
      <c r="AS58" s="1" t="s">
        <v>1603</v>
      </c>
      <c r="AT58" s="8" t="s">
        <v>3642</v>
      </c>
      <c r="AU58" s="1" t="s">
        <v>62</v>
      </c>
      <c r="AV58" s="1" t="s">
        <v>142</v>
      </c>
      <c r="AW58" s="1" t="s">
        <v>997</v>
      </c>
      <c r="AX58" s="2"/>
      <c r="AZ58" s="1" t="s">
        <v>65</v>
      </c>
      <c r="BB58" s="3" t="s">
        <v>6076</v>
      </c>
      <c r="BC58" s="18"/>
      <c r="BD58" s="2"/>
      <c r="BE58" s="2"/>
      <c r="BF58" s="2"/>
      <c r="BG58" s="87"/>
    </row>
    <row r="59" spans="1:59" s="9" customFormat="1" ht="224.4" x14ac:dyDescent="0.25">
      <c r="A59" s="1">
        <v>44064.643672210645</v>
      </c>
      <c r="B59" s="1" t="s">
        <v>38</v>
      </c>
      <c r="C59" s="1" t="s">
        <v>143</v>
      </c>
      <c r="D59" s="1">
        <v>2</v>
      </c>
      <c r="E59" s="1" t="s">
        <v>1691</v>
      </c>
      <c r="F59" s="8" t="s">
        <v>3657</v>
      </c>
      <c r="G59" s="1" t="s">
        <v>117</v>
      </c>
      <c r="H59" s="1" t="s">
        <v>1692</v>
      </c>
      <c r="I59" s="8" t="s">
        <v>3425</v>
      </c>
      <c r="J59" s="1" t="s">
        <v>146</v>
      </c>
      <c r="K59" s="13" t="s">
        <v>1693</v>
      </c>
      <c r="L59" s="8" t="s">
        <v>3878</v>
      </c>
      <c r="M59" s="1" t="s">
        <v>43</v>
      </c>
      <c r="N59" s="1" t="s">
        <v>1694</v>
      </c>
      <c r="O59" s="8" t="s">
        <v>3373</v>
      </c>
      <c r="P59" s="1" t="s">
        <v>87</v>
      </c>
      <c r="Q59" s="1" t="s">
        <v>1695</v>
      </c>
      <c r="R59" s="8" t="s">
        <v>3425</v>
      </c>
      <c r="S59" s="1" t="s">
        <v>89</v>
      </c>
      <c r="T59" s="1" t="s">
        <v>48</v>
      </c>
      <c r="U59" s="1" t="s">
        <v>49</v>
      </c>
      <c r="V59" s="1">
        <v>4</v>
      </c>
      <c r="W59" s="1" t="s">
        <v>1310</v>
      </c>
      <c r="X59" s="8"/>
      <c r="Y59" s="1" t="s">
        <v>1696</v>
      </c>
      <c r="Z59" s="1" t="s">
        <v>52</v>
      </c>
      <c r="AA59" s="1" t="s">
        <v>53</v>
      </c>
      <c r="AB59" s="1" t="s">
        <v>1697</v>
      </c>
      <c r="AC59" s="8" t="s">
        <v>3425</v>
      </c>
      <c r="AD59" s="13" t="s">
        <v>1698</v>
      </c>
      <c r="AE59" s="8" t="s">
        <v>3879</v>
      </c>
      <c r="AF59" s="1" t="s">
        <v>1699</v>
      </c>
      <c r="AG59" s="8" t="s">
        <v>3880</v>
      </c>
      <c r="AH59" s="1">
        <v>2</v>
      </c>
      <c r="AI59" s="1" t="s">
        <v>1700</v>
      </c>
      <c r="AJ59" s="8" t="s">
        <v>3414</v>
      </c>
      <c r="AK59" s="1">
        <v>4</v>
      </c>
      <c r="AL59" s="1" t="s">
        <v>1701</v>
      </c>
      <c r="AM59" s="8" t="s">
        <v>3881</v>
      </c>
      <c r="AN59" s="1">
        <v>3</v>
      </c>
      <c r="AO59" s="1" t="s">
        <v>1702</v>
      </c>
      <c r="AP59" s="8" t="s">
        <v>4150</v>
      </c>
      <c r="AQ59" s="1">
        <v>4</v>
      </c>
      <c r="AR59" s="1" t="s">
        <v>80</v>
      </c>
      <c r="AS59" s="1" t="s">
        <v>1703</v>
      </c>
      <c r="AT59" s="8" t="s">
        <v>3637</v>
      </c>
      <c r="AU59" s="1" t="s">
        <v>112</v>
      </c>
      <c r="AV59" s="1" t="s">
        <v>1704</v>
      </c>
      <c r="AW59" s="1" t="s">
        <v>344</v>
      </c>
      <c r="AX59" s="1" t="s">
        <v>1705</v>
      </c>
      <c r="AY59" s="8"/>
      <c r="AZ59" s="1" t="s">
        <v>65</v>
      </c>
      <c r="BB59" s="3" t="s">
        <v>6076</v>
      </c>
      <c r="BC59" s="18"/>
      <c r="BD59" s="2"/>
      <c r="BE59" s="2"/>
      <c r="BF59" s="2"/>
      <c r="BG59" s="87"/>
    </row>
    <row r="60" spans="1:59" s="9" customFormat="1" ht="92.4" x14ac:dyDescent="0.25">
      <c r="A60" s="1">
        <v>44064.708646273153</v>
      </c>
      <c r="B60" s="1" t="s">
        <v>38</v>
      </c>
      <c r="C60" s="1" t="s">
        <v>39</v>
      </c>
      <c r="D60" s="1">
        <v>4</v>
      </c>
      <c r="E60" s="1" t="s">
        <v>1839</v>
      </c>
      <c r="F60" s="8" t="s">
        <v>3449</v>
      </c>
      <c r="G60" s="1" t="s">
        <v>41</v>
      </c>
      <c r="H60" s="1" t="s">
        <v>1840</v>
      </c>
      <c r="I60" s="8" t="s">
        <v>3352</v>
      </c>
      <c r="J60" s="2"/>
      <c r="K60" s="2"/>
      <c r="M60" s="1" t="s">
        <v>43</v>
      </c>
      <c r="N60" s="1" t="s">
        <v>1841</v>
      </c>
      <c r="O60" s="8" t="s">
        <v>3693</v>
      </c>
      <c r="P60" s="1" t="s">
        <v>45</v>
      </c>
      <c r="Q60" s="1" t="s">
        <v>1842</v>
      </c>
      <c r="R60" s="8" t="s">
        <v>3259</v>
      </c>
      <c r="S60" s="1" t="s">
        <v>47</v>
      </c>
      <c r="T60" s="1" t="s">
        <v>48</v>
      </c>
      <c r="U60" s="1" t="s">
        <v>49</v>
      </c>
      <c r="V60" s="1">
        <v>4</v>
      </c>
      <c r="W60" s="1" t="s">
        <v>71</v>
      </c>
      <c r="X60" s="8"/>
      <c r="Y60" s="1" t="s">
        <v>72</v>
      </c>
      <c r="Z60" s="1" t="s">
        <v>52</v>
      </c>
      <c r="AA60" s="1" t="s">
        <v>53</v>
      </c>
      <c r="AB60" s="1" t="s">
        <v>1843</v>
      </c>
      <c r="AC60" s="8" t="s">
        <v>3265</v>
      </c>
      <c r="AD60" s="1" t="s">
        <v>1844</v>
      </c>
      <c r="AE60" s="8" t="s">
        <v>3265</v>
      </c>
      <c r="AF60" s="1" t="s">
        <v>1845</v>
      </c>
      <c r="AG60" s="8" t="s">
        <v>3635</v>
      </c>
      <c r="AH60" s="1">
        <v>2</v>
      </c>
      <c r="AI60" s="1" t="s">
        <v>1128</v>
      </c>
      <c r="AJ60" s="8" t="s">
        <v>3906</v>
      </c>
      <c r="AK60" s="1" t="s">
        <v>3508</v>
      </c>
      <c r="AL60" s="1" t="s">
        <v>1128</v>
      </c>
      <c r="AM60" s="8" t="s">
        <v>3906</v>
      </c>
      <c r="AN60" s="1">
        <v>3</v>
      </c>
      <c r="AO60" s="1" t="s">
        <v>1057</v>
      </c>
      <c r="AP60" s="8" t="s">
        <v>3346</v>
      </c>
      <c r="AQ60" s="1">
        <v>3</v>
      </c>
      <c r="AR60" s="1" t="s">
        <v>80</v>
      </c>
      <c r="AS60" s="1" t="s">
        <v>1846</v>
      </c>
      <c r="AT60" s="8" t="s">
        <v>3455</v>
      </c>
      <c r="AU60" s="1" t="s">
        <v>62</v>
      </c>
      <c r="AV60" s="1" t="s">
        <v>160</v>
      </c>
      <c r="AW60" s="1" t="s">
        <v>1847</v>
      </c>
      <c r="AX60" s="2"/>
      <c r="AZ60" s="3" t="s">
        <v>1848</v>
      </c>
      <c r="BA60" s="9" t="s">
        <v>3784</v>
      </c>
      <c r="BB60" s="3" t="s">
        <v>6076</v>
      </c>
      <c r="BC60" s="18"/>
      <c r="BD60" s="2"/>
      <c r="BE60" s="2"/>
      <c r="BF60" s="2"/>
      <c r="BG60" s="87"/>
    </row>
    <row r="61" spans="1:59" s="9" customFormat="1" ht="237.6" x14ac:dyDescent="0.25">
      <c r="A61" s="1">
        <v>44064.823404756942</v>
      </c>
      <c r="B61" s="1" t="s">
        <v>38</v>
      </c>
      <c r="C61" s="1" t="s">
        <v>39</v>
      </c>
      <c r="D61" s="1">
        <v>3</v>
      </c>
      <c r="E61" s="1" t="s">
        <v>1966</v>
      </c>
      <c r="F61" s="8" t="s">
        <v>3336</v>
      </c>
      <c r="G61" s="1" t="s">
        <v>41</v>
      </c>
      <c r="H61" s="1" t="s">
        <v>1967</v>
      </c>
      <c r="I61" s="8" t="s">
        <v>3925</v>
      </c>
      <c r="J61" s="2"/>
      <c r="K61" s="2"/>
      <c r="M61" s="1" t="s">
        <v>101</v>
      </c>
      <c r="N61" s="1" t="s">
        <v>1968</v>
      </c>
      <c r="O61" s="8" t="s">
        <v>3763</v>
      </c>
      <c r="P61" s="1" t="s">
        <v>45</v>
      </c>
      <c r="Q61" s="1" t="s">
        <v>1969</v>
      </c>
      <c r="R61" s="8" t="s">
        <v>3425</v>
      </c>
      <c r="S61" s="1" t="s">
        <v>39</v>
      </c>
      <c r="T61" s="1" t="s">
        <v>49</v>
      </c>
      <c r="U61" s="1" t="s">
        <v>70</v>
      </c>
      <c r="V61" s="1">
        <v>4</v>
      </c>
      <c r="W61" s="1" t="s">
        <v>71</v>
      </c>
      <c r="X61" s="8"/>
      <c r="Y61" s="1" t="s">
        <v>324</v>
      </c>
      <c r="Z61" s="1" t="s">
        <v>73</v>
      </c>
      <c r="AA61" s="1" t="s">
        <v>53</v>
      </c>
      <c r="AB61" s="1" t="s">
        <v>1970</v>
      </c>
      <c r="AC61" s="8" t="s">
        <v>3926</v>
      </c>
      <c r="AD61" s="13" t="s">
        <v>1971</v>
      </c>
      <c r="AE61" s="8" t="s">
        <v>3927</v>
      </c>
      <c r="AF61" s="1" t="s">
        <v>1972</v>
      </c>
      <c r="AG61" s="8" t="s">
        <v>3890</v>
      </c>
      <c r="AH61" s="1">
        <v>3</v>
      </c>
      <c r="AI61" s="1" t="s">
        <v>1973</v>
      </c>
      <c r="AJ61" s="8" t="s">
        <v>3556</v>
      </c>
      <c r="AK61" s="1">
        <v>4</v>
      </c>
      <c r="AL61" s="1" t="s">
        <v>1974</v>
      </c>
      <c r="AM61" s="8" t="s">
        <v>3928</v>
      </c>
      <c r="AN61" s="1">
        <v>3</v>
      </c>
      <c r="AO61" s="1" t="s">
        <v>1975</v>
      </c>
      <c r="AP61" s="8" t="s">
        <v>3906</v>
      </c>
      <c r="AQ61" s="1">
        <v>3</v>
      </c>
      <c r="AR61" s="1" t="s">
        <v>60</v>
      </c>
      <c r="AS61" s="1" t="s">
        <v>1976</v>
      </c>
      <c r="AT61" s="8" t="s">
        <v>3624</v>
      </c>
      <c r="AU61" s="1" t="s">
        <v>406</v>
      </c>
      <c r="AV61" s="1" t="s">
        <v>1977</v>
      </c>
      <c r="AW61" s="1" t="s">
        <v>1978</v>
      </c>
      <c r="AX61" s="1" t="s">
        <v>3929</v>
      </c>
      <c r="AY61" s="8"/>
      <c r="AZ61" s="1" t="s">
        <v>65</v>
      </c>
      <c r="BB61" s="3" t="s">
        <v>6076</v>
      </c>
      <c r="BC61" s="18"/>
      <c r="BD61" s="2"/>
      <c r="BE61" s="2"/>
      <c r="BF61" s="2"/>
      <c r="BG61" s="87"/>
    </row>
    <row r="62" spans="1:59" s="9" customFormat="1" ht="92.4" x14ac:dyDescent="0.25">
      <c r="A62" s="1">
        <v>44064.968822870374</v>
      </c>
      <c r="B62" s="1" t="s">
        <v>38</v>
      </c>
      <c r="C62" s="1" t="s">
        <v>209</v>
      </c>
      <c r="D62" s="1">
        <v>4</v>
      </c>
      <c r="E62" s="1" t="s">
        <v>2097</v>
      </c>
      <c r="F62" s="8" t="s">
        <v>3953</v>
      </c>
      <c r="G62" s="1" t="s">
        <v>117</v>
      </c>
      <c r="H62" s="1" t="s">
        <v>2098</v>
      </c>
      <c r="I62" s="8" t="s">
        <v>3290</v>
      </c>
      <c r="J62" s="1" t="s">
        <v>146</v>
      </c>
      <c r="K62" s="1" t="s">
        <v>2099</v>
      </c>
      <c r="L62" s="8" t="s">
        <v>3954</v>
      </c>
      <c r="M62" s="1" t="s">
        <v>43</v>
      </c>
      <c r="N62" s="1" t="s">
        <v>2100</v>
      </c>
      <c r="O62" s="8" t="s">
        <v>3290</v>
      </c>
      <c r="P62" s="1" t="s">
        <v>87</v>
      </c>
      <c r="Q62" s="1" t="s">
        <v>2101</v>
      </c>
      <c r="R62" s="8" t="s">
        <v>3265</v>
      </c>
      <c r="S62" s="1" t="s">
        <v>39</v>
      </c>
      <c r="T62" s="1" t="s">
        <v>49</v>
      </c>
      <c r="U62" s="1" t="s">
        <v>70</v>
      </c>
      <c r="V62" s="1">
        <v>4</v>
      </c>
      <c r="W62" s="1" t="s">
        <v>1734</v>
      </c>
      <c r="X62" s="8"/>
      <c r="Y62" s="1" t="s">
        <v>135</v>
      </c>
      <c r="Z62" s="1" t="s">
        <v>91</v>
      </c>
      <c r="AA62" s="1" t="s">
        <v>152</v>
      </c>
      <c r="AB62" s="1" t="s">
        <v>2102</v>
      </c>
      <c r="AC62" s="8" t="s">
        <v>3642</v>
      </c>
      <c r="AD62" s="1" t="s">
        <v>2103</v>
      </c>
      <c r="AE62" s="8" t="s">
        <v>3425</v>
      </c>
      <c r="AF62" s="1" t="s">
        <v>2104</v>
      </c>
      <c r="AG62" s="8" t="s">
        <v>3346</v>
      </c>
      <c r="AH62" s="1">
        <v>4</v>
      </c>
      <c r="AI62" s="1" t="s">
        <v>2105</v>
      </c>
      <c r="AJ62" s="8" t="s">
        <v>3346</v>
      </c>
      <c r="AK62" s="1">
        <v>4</v>
      </c>
      <c r="AL62" s="1" t="s">
        <v>2106</v>
      </c>
      <c r="AM62" s="8" t="s">
        <v>3556</v>
      </c>
      <c r="AN62" s="1">
        <v>5</v>
      </c>
      <c r="AO62" s="1" t="s">
        <v>2107</v>
      </c>
      <c r="AP62" s="8" t="s">
        <v>3346</v>
      </c>
      <c r="AQ62" s="1">
        <v>5</v>
      </c>
      <c r="AR62" s="1" t="s">
        <v>140</v>
      </c>
      <c r="AS62" s="1" t="s">
        <v>2108</v>
      </c>
      <c r="AT62" s="8" t="s">
        <v>3302</v>
      </c>
      <c r="AU62" s="1" t="s">
        <v>62</v>
      </c>
      <c r="AV62" s="1" t="s">
        <v>2109</v>
      </c>
      <c r="AW62" s="1" t="s">
        <v>2110</v>
      </c>
      <c r="AX62" s="1" t="s">
        <v>2111</v>
      </c>
      <c r="AY62" s="8"/>
      <c r="AZ62" s="1" t="s">
        <v>65</v>
      </c>
      <c r="BB62" s="3" t="s">
        <v>6076</v>
      </c>
      <c r="BC62" s="18"/>
      <c r="BD62" s="2"/>
      <c r="BE62" s="2"/>
      <c r="BF62" s="2"/>
      <c r="BG62" s="87"/>
    </row>
    <row r="63" spans="1:59" s="9" customFormat="1" ht="237.6" x14ac:dyDescent="0.25">
      <c r="A63" s="1">
        <v>44064.973119745366</v>
      </c>
      <c r="B63" s="1" t="s">
        <v>38</v>
      </c>
      <c r="C63" s="1" t="s">
        <v>39</v>
      </c>
      <c r="D63" s="1">
        <v>1</v>
      </c>
      <c r="E63" s="1" t="s">
        <v>2112</v>
      </c>
      <c r="F63" s="8" t="s">
        <v>3534</v>
      </c>
      <c r="G63" s="1" t="s">
        <v>117</v>
      </c>
      <c r="H63" s="1" t="s">
        <v>2113</v>
      </c>
      <c r="I63" s="8" t="s">
        <v>3955</v>
      </c>
      <c r="J63" s="1" t="s">
        <v>146</v>
      </c>
      <c r="K63" s="1" t="s">
        <v>2114</v>
      </c>
      <c r="L63" s="8" t="s">
        <v>3956</v>
      </c>
      <c r="M63" s="1" t="s">
        <v>43</v>
      </c>
      <c r="N63" s="1" t="s">
        <v>2115</v>
      </c>
      <c r="O63" s="8" t="s">
        <v>3763</v>
      </c>
      <c r="P63" s="1" t="s">
        <v>45</v>
      </c>
      <c r="Q63" s="1" t="s">
        <v>2116</v>
      </c>
      <c r="R63" s="8" t="s">
        <v>4170</v>
      </c>
      <c r="S63" s="1" t="s">
        <v>47</v>
      </c>
      <c r="T63" s="1" t="s">
        <v>48</v>
      </c>
      <c r="U63" s="1" t="s">
        <v>48</v>
      </c>
      <c r="V63" s="1">
        <v>1</v>
      </c>
      <c r="W63" s="1" t="s">
        <v>50</v>
      </c>
      <c r="X63" s="8"/>
      <c r="Y63" s="1" t="s">
        <v>2117</v>
      </c>
      <c r="Z63" s="1" t="s">
        <v>73</v>
      </c>
      <c r="AA63" s="1" t="s">
        <v>53</v>
      </c>
      <c r="AB63" s="1" t="s">
        <v>2118</v>
      </c>
      <c r="AC63" s="8" t="s">
        <v>3957</v>
      </c>
      <c r="AD63" s="1" t="s">
        <v>2119</v>
      </c>
      <c r="AE63" s="8" t="s">
        <v>3425</v>
      </c>
      <c r="AF63" s="1" t="s">
        <v>2120</v>
      </c>
      <c r="AG63" s="8" t="s">
        <v>3958</v>
      </c>
      <c r="AH63" s="1">
        <v>3</v>
      </c>
      <c r="AI63" s="1" t="s">
        <v>2120</v>
      </c>
      <c r="AJ63" s="8" t="s">
        <v>3958</v>
      </c>
      <c r="AK63" s="1">
        <v>3</v>
      </c>
      <c r="AL63" s="1" t="s">
        <v>2121</v>
      </c>
      <c r="AM63" s="8" t="s">
        <v>3947</v>
      </c>
      <c r="AN63" s="1">
        <v>3</v>
      </c>
      <c r="AO63" s="1" t="s">
        <v>2122</v>
      </c>
      <c r="AP63" s="8" t="s">
        <v>3959</v>
      </c>
      <c r="AQ63" s="1">
        <v>4</v>
      </c>
      <c r="AR63" s="1" t="s">
        <v>140</v>
      </c>
      <c r="AS63" s="1" t="s">
        <v>2123</v>
      </c>
      <c r="AT63" s="8" t="s">
        <v>3429</v>
      </c>
      <c r="AU63" s="1" t="s">
        <v>62</v>
      </c>
      <c r="AV63" s="1" t="s">
        <v>142</v>
      </c>
      <c r="AW63" s="1" t="s">
        <v>1382</v>
      </c>
      <c r="AX63" s="13" t="s">
        <v>2124</v>
      </c>
      <c r="AY63" s="8" t="s">
        <v>3960</v>
      </c>
      <c r="AZ63" s="3" t="s">
        <v>2125</v>
      </c>
      <c r="BA63" s="9" t="s">
        <v>3273</v>
      </c>
      <c r="BB63" s="3" t="s">
        <v>6076</v>
      </c>
      <c r="BC63" s="18"/>
      <c r="BD63" s="2"/>
      <c r="BE63" s="2"/>
      <c r="BF63" s="2"/>
      <c r="BG63" s="87"/>
    </row>
    <row r="64" spans="1:59" s="9" customFormat="1" ht="105.6" x14ac:dyDescent="0.25">
      <c r="A64" s="1">
        <v>44065.106871157404</v>
      </c>
      <c r="B64" s="1" t="s">
        <v>38</v>
      </c>
      <c r="C64" s="1" t="s">
        <v>89</v>
      </c>
      <c r="D64" s="1">
        <v>1</v>
      </c>
      <c r="E64" s="1" t="s">
        <v>2226</v>
      </c>
      <c r="F64" s="8" t="s">
        <v>3977</v>
      </c>
      <c r="G64" s="1" t="s">
        <v>41</v>
      </c>
      <c r="H64" s="1" t="s">
        <v>2227</v>
      </c>
      <c r="I64" s="8" t="s">
        <v>3978</v>
      </c>
      <c r="J64" s="2"/>
      <c r="K64" s="2"/>
      <c r="M64" s="1" t="s">
        <v>43</v>
      </c>
      <c r="N64" s="1" t="s">
        <v>2228</v>
      </c>
      <c r="O64" s="8" t="s">
        <v>3238</v>
      </c>
      <c r="P64" s="1" t="s">
        <v>45</v>
      </c>
      <c r="Q64" s="1" t="s">
        <v>2229</v>
      </c>
      <c r="R64" s="8" t="s">
        <v>3425</v>
      </c>
      <c r="S64" s="1" t="s">
        <v>39</v>
      </c>
      <c r="T64" s="1" t="s">
        <v>48</v>
      </c>
      <c r="U64" s="1" t="s">
        <v>49</v>
      </c>
      <c r="V64" s="1">
        <v>2</v>
      </c>
      <c r="W64" s="1" t="s">
        <v>71</v>
      </c>
      <c r="X64" s="8"/>
      <c r="Y64" s="1" t="s">
        <v>135</v>
      </c>
      <c r="Z64" s="1" t="s">
        <v>91</v>
      </c>
      <c r="AA64" s="1" t="s">
        <v>53</v>
      </c>
      <c r="AB64" s="1" t="s">
        <v>2230</v>
      </c>
      <c r="AC64" s="8" t="s">
        <v>3246</v>
      </c>
      <c r="AD64" s="1" t="s">
        <v>2231</v>
      </c>
      <c r="AE64" s="8" t="s">
        <v>3265</v>
      </c>
      <c r="AF64" s="1" t="s">
        <v>2232</v>
      </c>
      <c r="AG64" s="8" t="s">
        <v>3355</v>
      </c>
      <c r="AH64" s="1">
        <v>3</v>
      </c>
      <c r="AI64" s="1" t="s">
        <v>2233</v>
      </c>
      <c r="AJ64" s="8" t="s">
        <v>3292</v>
      </c>
      <c r="AK64" s="1">
        <v>3</v>
      </c>
      <c r="AL64" s="1" t="s">
        <v>2234</v>
      </c>
      <c r="AM64" s="8" t="s">
        <v>3292</v>
      </c>
      <c r="AN64" s="1">
        <v>3</v>
      </c>
      <c r="AO64" s="1" t="s">
        <v>2235</v>
      </c>
      <c r="AP64" s="8" t="s">
        <v>3835</v>
      </c>
      <c r="AQ64" s="1">
        <v>3</v>
      </c>
      <c r="AR64" s="1" t="s">
        <v>140</v>
      </c>
      <c r="AS64" s="1" t="s">
        <v>2236</v>
      </c>
      <c r="AT64" s="8" t="s">
        <v>3626</v>
      </c>
      <c r="AU64" s="1" t="s">
        <v>62</v>
      </c>
      <c r="AV64" s="1" t="s">
        <v>160</v>
      </c>
      <c r="AW64" s="1" t="s">
        <v>2237</v>
      </c>
      <c r="AX64" s="2"/>
      <c r="AZ64" s="1" t="s">
        <v>65</v>
      </c>
      <c r="BB64" s="3" t="s">
        <v>6076</v>
      </c>
      <c r="BC64" s="18"/>
      <c r="BD64" s="2"/>
      <c r="BE64" s="2"/>
      <c r="BF64" s="2"/>
      <c r="BG64" s="87"/>
    </row>
    <row r="65" spans="1:59" s="2" customFormat="1" ht="224.4" x14ac:dyDescent="0.25">
      <c r="A65" s="1">
        <v>44065.114932048615</v>
      </c>
      <c r="B65" s="1" t="s">
        <v>38</v>
      </c>
      <c r="C65" s="1" t="s">
        <v>209</v>
      </c>
      <c r="D65" s="1">
        <v>3</v>
      </c>
      <c r="E65" s="1" t="s">
        <v>2238</v>
      </c>
      <c r="F65" s="8" t="s">
        <v>3238</v>
      </c>
      <c r="G65" s="1" t="s">
        <v>41</v>
      </c>
      <c r="H65" s="1" t="s">
        <v>2239</v>
      </c>
      <c r="I65" s="8" t="s">
        <v>3405</v>
      </c>
      <c r="L65" s="9"/>
      <c r="M65" s="1" t="s">
        <v>43</v>
      </c>
      <c r="N65" s="1" t="s">
        <v>2240</v>
      </c>
      <c r="O65" s="8" t="s">
        <v>3244</v>
      </c>
      <c r="P65" s="1" t="s">
        <v>87</v>
      </c>
      <c r="Q65" s="1" t="s">
        <v>2241</v>
      </c>
      <c r="R65" s="8" t="s">
        <v>3286</v>
      </c>
      <c r="S65" s="1" t="s">
        <v>89</v>
      </c>
      <c r="T65" s="1" t="s">
        <v>48</v>
      </c>
      <c r="U65" s="1" t="s">
        <v>49</v>
      </c>
      <c r="V65" s="1">
        <v>4</v>
      </c>
      <c r="W65" s="1" t="s">
        <v>243</v>
      </c>
      <c r="X65" s="8"/>
      <c r="Y65" s="1" t="s">
        <v>2242</v>
      </c>
      <c r="Z65" s="1" t="s">
        <v>52</v>
      </c>
      <c r="AA65" s="1" t="s">
        <v>53</v>
      </c>
      <c r="AB65" s="1" t="s">
        <v>2243</v>
      </c>
      <c r="AC65" s="8" t="s">
        <v>3481</v>
      </c>
      <c r="AD65" s="1" t="s">
        <v>2244</v>
      </c>
      <c r="AE65" s="8" t="s">
        <v>3979</v>
      </c>
      <c r="AF65" s="1" t="s">
        <v>2245</v>
      </c>
      <c r="AG65" s="8" t="s">
        <v>3614</v>
      </c>
      <c r="AH65" s="1">
        <v>3</v>
      </c>
      <c r="AI65" s="1" t="s">
        <v>2246</v>
      </c>
      <c r="AJ65" s="8" t="s">
        <v>3980</v>
      </c>
      <c r="AK65" s="1">
        <v>4</v>
      </c>
      <c r="AL65" s="1" t="s">
        <v>2247</v>
      </c>
      <c r="AM65" s="8" t="s">
        <v>3423</v>
      </c>
      <c r="AN65" s="1">
        <v>4</v>
      </c>
      <c r="AO65" s="1" t="s">
        <v>2248</v>
      </c>
      <c r="AP65" s="8" t="s">
        <v>3906</v>
      </c>
      <c r="AQ65" s="1">
        <v>4</v>
      </c>
      <c r="AR65" s="1" t="s">
        <v>80</v>
      </c>
      <c r="AS65" s="1" t="s">
        <v>2249</v>
      </c>
      <c r="AT65" s="8" t="s">
        <v>4178</v>
      </c>
      <c r="AU65" s="1" t="s">
        <v>62</v>
      </c>
      <c r="AV65" s="1" t="s">
        <v>160</v>
      </c>
      <c r="AW65" s="1" t="s">
        <v>2250</v>
      </c>
      <c r="AY65" s="9"/>
      <c r="AZ65" s="1" t="s">
        <v>65</v>
      </c>
      <c r="BA65" s="9"/>
      <c r="BB65" s="3" t="s">
        <v>6076</v>
      </c>
      <c r="BC65" s="18"/>
      <c r="BG65" s="87"/>
    </row>
    <row r="66" spans="1:59" s="2" customFormat="1" ht="224.4" x14ac:dyDescent="0.25">
      <c r="A66" s="1">
        <v>44065.145839756944</v>
      </c>
      <c r="B66" s="1" t="s">
        <v>38</v>
      </c>
      <c r="C66" s="1" t="s">
        <v>89</v>
      </c>
      <c r="D66" s="1">
        <v>5</v>
      </c>
      <c r="E66" s="1" t="s">
        <v>2299</v>
      </c>
      <c r="F66" s="8" t="s">
        <v>3547</v>
      </c>
      <c r="G66" s="1" t="s">
        <v>41</v>
      </c>
      <c r="H66" s="1" t="s">
        <v>2300</v>
      </c>
      <c r="I66" s="8" t="s">
        <v>3302</v>
      </c>
      <c r="L66" s="9"/>
      <c r="M66" s="1" t="s">
        <v>43</v>
      </c>
      <c r="N66" s="1" t="s">
        <v>2301</v>
      </c>
      <c r="O66" s="8" t="s">
        <v>3977</v>
      </c>
      <c r="P66" s="1" t="s">
        <v>45</v>
      </c>
      <c r="Q66" s="1" t="s">
        <v>2302</v>
      </c>
      <c r="R66" s="8" t="s">
        <v>3627</v>
      </c>
      <c r="S66" s="1" t="s">
        <v>39</v>
      </c>
      <c r="T66" s="1" t="s">
        <v>48</v>
      </c>
      <c r="U66" s="1" t="s">
        <v>49</v>
      </c>
      <c r="V66" s="1">
        <v>5</v>
      </c>
      <c r="W66" s="1" t="s">
        <v>243</v>
      </c>
      <c r="X66" s="8"/>
      <c r="Y66" s="1" t="s">
        <v>72</v>
      </c>
      <c r="Z66" s="1" t="s">
        <v>52</v>
      </c>
      <c r="AA66" s="1" t="s">
        <v>53</v>
      </c>
      <c r="AB66" s="1" t="s">
        <v>2303</v>
      </c>
      <c r="AC66" s="8" t="s">
        <v>3246</v>
      </c>
      <c r="AD66" s="1" t="s">
        <v>2304</v>
      </c>
      <c r="AE66" s="8" t="s">
        <v>6054</v>
      </c>
      <c r="AF66" s="1" t="s">
        <v>2305</v>
      </c>
      <c r="AG66" s="8" t="s">
        <v>3240</v>
      </c>
      <c r="AH66" s="1">
        <v>5</v>
      </c>
      <c r="AI66" s="1" t="s">
        <v>2306</v>
      </c>
      <c r="AJ66" s="8" t="s">
        <v>3990</v>
      </c>
      <c r="AK66" s="1">
        <v>1</v>
      </c>
      <c r="AL66" s="1" t="s">
        <v>2307</v>
      </c>
      <c r="AM66" s="8" t="s">
        <v>3991</v>
      </c>
      <c r="AN66" s="1">
        <v>2</v>
      </c>
      <c r="AO66" s="1" t="s">
        <v>2308</v>
      </c>
      <c r="AP66" s="8" t="s">
        <v>3906</v>
      </c>
      <c r="AQ66" s="1">
        <v>5</v>
      </c>
      <c r="AR66" s="1" t="s">
        <v>191</v>
      </c>
      <c r="AS66" s="1" t="s">
        <v>2309</v>
      </c>
      <c r="AT66" s="8" t="s">
        <v>4179</v>
      </c>
      <c r="AU66" s="1" t="s">
        <v>62</v>
      </c>
      <c r="AV66" s="1" t="s">
        <v>63</v>
      </c>
      <c r="AW66" s="1" t="s">
        <v>356</v>
      </c>
      <c r="AX66" s="13" t="s">
        <v>2310</v>
      </c>
      <c r="AY66" s="8"/>
      <c r="AZ66" s="1" t="s">
        <v>65</v>
      </c>
      <c r="BA66" s="9"/>
      <c r="BB66" s="3" t="s">
        <v>6076</v>
      </c>
      <c r="BC66" s="18"/>
      <c r="BG66" s="87"/>
    </row>
    <row r="67" spans="1:59" s="2" customFormat="1" ht="409.6" x14ac:dyDescent="0.25">
      <c r="A67" s="1">
        <v>44065.44667399305</v>
      </c>
      <c r="B67" s="1" t="s">
        <v>38</v>
      </c>
      <c r="C67" s="1" t="s">
        <v>47</v>
      </c>
      <c r="D67" s="1">
        <v>2</v>
      </c>
      <c r="E67" s="1" t="s">
        <v>2384</v>
      </c>
      <c r="F67" s="8" t="s">
        <v>4187</v>
      </c>
      <c r="G67" s="1" t="s">
        <v>41</v>
      </c>
      <c r="H67" s="1" t="s">
        <v>2385</v>
      </c>
      <c r="I67" s="8" t="s">
        <v>3405</v>
      </c>
      <c r="L67" s="9"/>
      <c r="M67" s="1" t="s">
        <v>43</v>
      </c>
      <c r="N67" s="13" t="s">
        <v>2386</v>
      </c>
      <c r="O67" s="8" t="s">
        <v>4003</v>
      </c>
      <c r="P67" s="1" t="s">
        <v>45</v>
      </c>
      <c r="Q67" s="1" t="s">
        <v>2387</v>
      </c>
      <c r="R67" s="8" t="s">
        <v>4188</v>
      </c>
      <c r="S67" s="1" t="s">
        <v>47</v>
      </c>
      <c r="T67" s="1" t="s">
        <v>49</v>
      </c>
      <c r="U67" s="1" t="s">
        <v>49</v>
      </c>
      <c r="V67" s="1">
        <v>3</v>
      </c>
      <c r="W67" s="1" t="s">
        <v>134</v>
      </c>
      <c r="X67" s="8"/>
      <c r="Y67" s="1" t="s">
        <v>72</v>
      </c>
      <c r="Z67" s="1" t="s">
        <v>73</v>
      </c>
      <c r="AA67" s="1" t="s">
        <v>53</v>
      </c>
      <c r="AB67" s="1" t="s">
        <v>2388</v>
      </c>
      <c r="AC67" s="8" t="s">
        <v>4004</v>
      </c>
      <c r="AD67" s="1" t="s">
        <v>2389</v>
      </c>
      <c r="AE67" s="8" t="s">
        <v>4005</v>
      </c>
      <c r="AF67" s="13" t="s">
        <v>2390</v>
      </c>
      <c r="AG67" s="8" t="s">
        <v>4006</v>
      </c>
      <c r="AH67" s="1">
        <v>3</v>
      </c>
      <c r="AI67" s="1" t="s">
        <v>2391</v>
      </c>
      <c r="AJ67" s="8" t="s">
        <v>4007</v>
      </c>
      <c r="AK67" s="1">
        <v>4</v>
      </c>
      <c r="AL67" s="1" t="s">
        <v>2392</v>
      </c>
      <c r="AM67" s="8" t="s">
        <v>4008</v>
      </c>
      <c r="AN67" s="1">
        <v>4</v>
      </c>
      <c r="AO67" s="1" t="s">
        <v>2393</v>
      </c>
      <c r="AP67" s="8" t="s">
        <v>4189</v>
      </c>
      <c r="AQ67" s="1">
        <v>3</v>
      </c>
      <c r="AR67" s="1" t="s">
        <v>140</v>
      </c>
      <c r="AS67" s="1" t="s">
        <v>2394</v>
      </c>
      <c r="AT67" s="8" t="s">
        <v>4009</v>
      </c>
      <c r="AU67" s="1" t="s">
        <v>62</v>
      </c>
      <c r="AV67" s="1" t="s">
        <v>63</v>
      </c>
      <c r="AW67" s="1" t="s">
        <v>280</v>
      </c>
      <c r="AX67" s="13" t="s">
        <v>2395</v>
      </c>
      <c r="AY67" s="8"/>
      <c r="AZ67" s="1" t="s">
        <v>65</v>
      </c>
      <c r="BA67" s="9"/>
      <c r="BB67" s="3" t="s">
        <v>6076</v>
      </c>
      <c r="BC67" s="18"/>
      <c r="BG67" s="87"/>
    </row>
    <row r="68" spans="1:59" s="2" customFormat="1" ht="409.6" x14ac:dyDescent="0.25">
      <c r="A68" s="1">
        <v>44065.462506481483</v>
      </c>
      <c r="B68" s="1" t="s">
        <v>38</v>
      </c>
      <c r="C68" s="1" t="s">
        <v>143</v>
      </c>
      <c r="D68" s="1">
        <v>1</v>
      </c>
      <c r="E68" s="13" t="s">
        <v>2396</v>
      </c>
      <c r="F68" s="8" t="s">
        <v>4011</v>
      </c>
      <c r="G68" s="1" t="s">
        <v>41</v>
      </c>
      <c r="H68" s="1" t="s">
        <v>2397</v>
      </c>
      <c r="I68" s="8" t="s">
        <v>4010</v>
      </c>
      <c r="L68" s="9"/>
      <c r="M68" s="1" t="s">
        <v>43</v>
      </c>
      <c r="N68" s="1" t="s">
        <v>2398</v>
      </c>
      <c r="O68" s="8" t="s">
        <v>3244</v>
      </c>
      <c r="P68" s="1" t="s">
        <v>87</v>
      </c>
      <c r="Q68" s="1" t="s">
        <v>2399</v>
      </c>
      <c r="R68" s="8" t="s">
        <v>4012</v>
      </c>
      <c r="S68" s="1" t="s">
        <v>89</v>
      </c>
      <c r="T68" s="1" t="s">
        <v>48</v>
      </c>
      <c r="U68" s="1" t="s">
        <v>49</v>
      </c>
      <c r="V68" s="1">
        <v>2</v>
      </c>
      <c r="W68" s="1" t="s">
        <v>1310</v>
      </c>
      <c r="X68" s="8"/>
      <c r="Y68" s="1" t="s">
        <v>72</v>
      </c>
      <c r="Z68" s="1" t="s">
        <v>73</v>
      </c>
      <c r="AA68" s="1" t="s">
        <v>53</v>
      </c>
      <c r="AB68" s="1" t="s">
        <v>2400</v>
      </c>
      <c r="AC68" s="8" t="s">
        <v>4013</v>
      </c>
      <c r="AD68" s="13" t="s">
        <v>2401</v>
      </c>
      <c r="AE68" s="8" t="s">
        <v>4014</v>
      </c>
      <c r="AF68" s="1" t="s">
        <v>2402</v>
      </c>
      <c r="AG68" s="8" t="s">
        <v>4015</v>
      </c>
      <c r="AH68" s="1">
        <v>4</v>
      </c>
      <c r="AI68" s="1" t="s">
        <v>2403</v>
      </c>
      <c r="AJ68" s="8" t="s">
        <v>4190</v>
      </c>
      <c r="AK68" s="1">
        <v>4</v>
      </c>
      <c r="AL68" s="1" t="s">
        <v>2404</v>
      </c>
      <c r="AM68" s="8" t="s">
        <v>4191</v>
      </c>
      <c r="AN68" s="1">
        <v>4</v>
      </c>
      <c r="AO68" s="1" t="s">
        <v>2405</v>
      </c>
      <c r="AP68" s="8" t="s">
        <v>4016</v>
      </c>
      <c r="AQ68" s="1">
        <v>4</v>
      </c>
      <c r="AR68" s="1" t="s">
        <v>140</v>
      </c>
      <c r="AS68" s="1" t="s">
        <v>2406</v>
      </c>
      <c r="AT68" s="8" t="s">
        <v>4192</v>
      </c>
      <c r="AU68" s="1" t="s">
        <v>112</v>
      </c>
      <c r="AV68" s="1" t="s">
        <v>63</v>
      </c>
      <c r="AW68" s="1" t="s">
        <v>2407</v>
      </c>
      <c r="AX68" s="1" t="s">
        <v>2408</v>
      </c>
      <c r="AY68" s="8"/>
      <c r="AZ68" s="1" t="s">
        <v>65</v>
      </c>
      <c r="BA68" s="9"/>
      <c r="BB68" s="3" t="s">
        <v>6076</v>
      </c>
      <c r="BC68" s="18"/>
      <c r="BG68" s="87"/>
    </row>
    <row r="69" spans="1:59" s="2" customFormat="1" ht="290.39999999999998" x14ac:dyDescent="0.25">
      <c r="A69" s="1">
        <v>44065.765324085645</v>
      </c>
      <c r="B69" s="1" t="s">
        <v>38</v>
      </c>
      <c r="C69" s="1" t="s">
        <v>39</v>
      </c>
      <c r="D69" s="1">
        <v>1</v>
      </c>
      <c r="E69" s="1" t="s">
        <v>2460</v>
      </c>
      <c r="F69" s="8" t="s">
        <v>3239</v>
      </c>
      <c r="G69" s="1" t="s">
        <v>41</v>
      </c>
      <c r="H69" s="1" t="s">
        <v>2461</v>
      </c>
      <c r="I69" s="8" t="s">
        <v>3333</v>
      </c>
      <c r="L69" s="9"/>
      <c r="M69" s="1" t="s">
        <v>43</v>
      </c>
      <c r="N69" s="1" t="s">
        <v>2462</v>
      </c>
      <c r="O69" s="8" t="s">
        <v>3244</v>
      </c>
      <c r="P69" s="1" t="s">
        <v>87</v>
      </c>
      <c r="Q69" s="1" t="s">
        <v>2463</v>
      </c>
      <c r="R69" s="8" t="s">
        <v>3259</v>
      </c>
      <c r="S69" s="1" t="s">
        <v>89</v>
      </c>
      <c r="T69" s="1" t="s">
        <v>48</v>
      </c>
      <c r="U69" s="1" t="s">
        <v>49</v>
      </c>
      <c r="V69" s="1">
        <v>4</v>
      </c>
      <c r="W69" s="1" t="s">
        <v>134</v>
      </c>
      <c r="X69" s="8"/>
      <c r="Y69" s="1" t="s">
        <v>72</v>
      </c>
      <c r="Z69" s="1" t="s">
        <v>73</v>
      </c>
      <c r="AA69" s="1" t="s">
        <v>53</v>
      </c>
      <c r="AB69" s="1" t="s">
        <v>2464</v>
      </c>
      <c r="AC69" s="8" t="s">
        <v>3244</v>
      </c>
      <c r="AD69" s="1" t="s">
        <v>2465</v>
      </c>
      <c r="AE69" s="8" t="s">
        <v>3265</v>
      </c>
      <c r="AF69" s="1" t="s">
        <v>2466</v>
      </c>
      <c r="AG69" s="8" t="s">
        <v>3426</v>
      </c>
      <c r="AH69" s="1">
        <v>2</v>
      </c>
      <c r="AI69" s="1" t="s">
        <v>2467</v>
      </c>
      <c r="AJ69" s="8" t="s">
        <v>3357</v>
      </c>
      <c r="AK69" s="1">
        <v>4</v>
      </c>
      <c r="AL69" s="1" t="s">
        <v>2468</v>
      </c>
      <c r="AM69" s="8" t="s">
        <v>3423</v>
      </c>
      <c r="AN69" s="1">
        <v>4</v>
      </c>
      <c r="AO69" s="1" t="s">
        <v>2469</v>
      </c>
      <c r="AP69" s="8" t="s">
        <v>3423</v>
      </c>
      <c r="AQ69" s="1">
        <v>5</v>
      </c>
      <c r="AR69" s="1" t="s">
        <v>80</v>
      </c>
      <c r="AS69" s="1" t="s">
        <v>2470</v>
      </c>
      <c r="AT69" s="8" t="s">
        <v>3416</v>
      </c>
      <c r="AU69" s="1" t="s">
        <v>112</v>
      </c>
      <c r="AV69" s="1" t="s">
        <v>207</v>
      </c>
      <c r="AW69" s="1" t="s">
        <v>997</v>
      </c>
      <c r="AX69" s="1" t="s">
        <v>2471</v>
      </c>
      <c r="AY69" s="8"/>
      <c r="AZ69" s="1" t="s">
        <v>65</v>
      </c>
      <c r="BA69" s="9"/>
      <c r="BB69" s="3" t="s">
        <v>6076</v>
      </c>
      <c r="BC69" s="18"/>
      <c r="BG69" s="87"/>
    </row>
    <row r="70" spans="1:59" s="2" customFormat="1" ht="132" x14ac:dyDescent="0.25">
      <c r="A70" s="1">
        <v>44065.90460707176</v>
      </c>
      <c r="B70" s="1" t="s">
        <v>38</v>
      </c>
      <c r="C70" s="1" t="s">
        <v>209</v>
      </c>
      <c r="D70" s="1">
        <v>4</v>
      </c>
      <c r="E70" s="1" t="s">
        <v>2472</v>
      </c>
      <c r="F70" s="8" t="s">
        <v>3548</v>
      </c>
      <c r="G70" s="1" t="s">
        <v>117</v>
      </c>
      <c r="H70" s="1" t="s">
        <v>2473</v>
      </c>
      <c r="I70" s="8" t="s">
        <v>3406</v>
      </c>
      <c r="J70" s="1" t="s">
        <v>146</v>
      </c>
      <c r="K70" s="1" t="s">
        <v>2474</v>
      </c>
      <c r="L70" s="8" t="s">
        <v>4197</v>
      </c>
      <c r="M70" s="1" t="s">
        <v>43</v>
      </c>
      <c r="N70" s="1" t="s">
        <v>2475</v>
      </c>
      <c r="O70" s="8" t="s">
        <v>3244</v>
      </c>
      <c r="P70" s="1" t="s">
        <v>87</v>
      </c>
      <c r="Q70" s="1" t="s">
        <v>2476</v>
      </c>
      <c r="R70" s="8" t="s">
        <v>3259</v>
      </c>
      <c r="S70" s="1" t="s">
        <v>89</v>
      </c>
      <c r="T70" s="1" t="s">
        <v>48</v>
      </c>
      <c r="U70" s="1" t="s">
        <v>49</v>
      </c>
      <c r="V70" s="1">
        <v>4</v>
      </c>
      <c r="W70" s="1" t="s">
        <v>2477</v>
      </c>
      <c r="X70" s="8" t="s">
        <v>3463</v>
      </c>
      <c r="Y70" s="1" t="s">
        <v>72</v>
      </c>
      <c r="Z70" s="1" t="s">
        <v>91</v>
      </c>
      <c r="AA70" s="1" t="s">
        <v>53</v>
      </c>
      <c r="AB70" s="1" t="s">
        <v>2478</v>
      </c>
      <c r="AC70" s="8" t="s">
        <v>4032</v>
      </c>
      <c r="AD70" s="1" t="s">
        <v>2479</v>
      </c>
      <c r="AE70" s="8" t="s">
        <v>3425</v>
      </c>
      <c r="AF70" s="1" t="s">
        <v>2480</v>
      </c>
      <c r="AG70" s="8" t="s">
        <v>3516</v>
      </c>
      <c r="AH70" s="1">
        <v>3</v>
      </c>
      <c r="AI70" s="1" t="s">
        <v>2481</v>
      </c>
      <c r="AJ70" s="8" t="s">
        <v>3971</v>
      </c>
      <c r="AK70" s="1">
        <v>5</v>
      </c>
      <c r="AL70" s="1" t="s">
        <v>2482</v>
      </c>
      <c r="AM70" s="8" t="s">
        <v>4033</v>
      </c>
      <c r="AN70" s="1">
        <v>4</v>
      </c>
      <c r="AO70" s="1" t="s">
        <v>2483</v>
      </c>
      <c r="AP70" s="8" t="s">
        <v>4034</v>
      </c>
      <c r="AQ70" s="1">
        <v>4</v>
      </c>
      <c r="AR70" s="1" t="s">
        <v>60</v>
      </c>
      <c r="AS70" s="1" t="s">
        <v>2484</v>
      </c>
      <c r="AT70" s="8" t="s">
        <v>4035</v>
      </c>
      <c r="AU70" s="1" t="s">
        <v>62</v>
      </c>
      <c r="AV70" s="1" t="s">
        <v>63</v>
      </c>
      <c r="AW70" s="1" t="s">
        <v>2485</v>
      </c>
      <c r="AX70" s="1" t="s">
        <v>2486</v>
      </c>
      <c r="AY70" s="8"/>
      <c r="AZ70" s="1" t="s">
        <v>65</v>
      </c>
      <c r="BA70" s="9"/>
      <c r="BB70" s="3" t="s">
        <v>6076</v>
      </c>
      <c r="BC70" s="18"/>
      <c r="BG70" s="87"/>
    </row>
    <row r="71" spans="1:59" s="2" customFormat="1" ht="211.2" x14ac:dyDescent="0.25">
      <c r="A71" s="1">
        <v>44066.013858356484</v>
      </c>
      <c r="B71" s="1" t="s">
        <v>38</v>
      </c>
      <c r="C71" s="1" t="s">
        <v>209</v>
      </c>
      <c r="D71" s="1">
        <v>4</v>
      </c>
      <c r="E71" s="1" t="s">
        <v>2487</v>
      </c>
      <c r="F71" s="8" t="s">
        <v>3472</v>
      </c>
      <c r="G71" s="1" t="s">
        <v>41</v>
      </c>
      <c r="H71" s="1" t="s">
        <v>2488</v>
      </c>
      <c r="I71" s="8" t="s">
        <v>3325</v>
      </c>
      <c r="L71" s="9"/>
      <c r="M71" s="1" t="s">
        <v>43</v>
      </c>
      <c r="N71" s="1" t="s">
        <v>2489</v>
      </c>
      <c r="O71" s="8" t="s">
        <v>4198</v>
      </c>
      <c r="P71" s="1" t="s">
        <v>45</v>
      </c>
      <c r="Q71" s="1" t="s">
        <v>2490</v>
      </c>
      <c r="R71" s="8" t="s">
        <v>4036</v>
      </c>
      <c r="S71" s="1" t="s">
        <v>89</v>
      </c>
      <c r="T71" s="1" t="s">
        <v>48</v>
      </c>
      <c r="U71" s="1" t="s">
        <v>49</v>
      </c>
      <c r="V71" s="1">
        <v>4</v>
      </c>
      <c r="W71" s="1" t="s">
        <v>123</v>
      </c>
      <c r="X71" s="8"/>
      <c r="Y71" s="1" t="s">
        <v>72</v>
      </c>
      <c r="Z71" s="1" t="s">
        <v>73</v>
      </c>
      <c r="AA71" s="1" t="s">
        <v>53</v>
      </c>
      <c r="AB71" s="1" t="s">
        <v>2491</v>
      </c>
      <c r="AC71" s="8" t="s">
        <v>3246</v>
      </c>
      <c r="AD71" s="1" t="s">
        <v>2492</v>
      </c>
      <c r="AE71" s="8" t="s">
        <v>4037</v>
      </c>
      <c r="AF71" s="1" t="s">
        <v>2493</v>
      </c>
      <c r="AG71" s="8" t="s">
        <v>3355</v>
      </c>
      <c r="AH71" s="1">
        <v>4</v>
      </c>
      <c r="AI71" s="1" t="s">
        <v>2494</v>
      </c>
      <c r="AJ71" s="8" t="s">
        <v>3346</v>
      </c>
      <c r="AK71" s="1">
        <v>4</v>
      </c>
      <c r="AL71" s="1" t="s">
        <v>2495</v>
      </c>
      <c r="AM71" s="8" t="s">
        <v>3363</v>
      </c>
      <c r="AN71" s="1">
        <v>3</v>
      </c>
      <c r="AO71" s="1" t="s">
        <v>2496</v>
      </c>
      <c r="AP71" s="8" t="s">
        <v>4038</v>
      </c>
      <c r="AQ71" s="1">
        <v>4</v>
      </c>
      <c r="AR71" s="1" t="s">
        <v>60</v>
      </c>
      <c r="AS71" s="1" t="s">
        <v>2497</v>
      </c>
      <c r="AT71" s="8" t="s">
        <v>3429</v>
      </c>
      <c r="AU71" s="1" t="s">
        <v>62</v>
      </c>
      <c r="AV71" s="1" t="s">
        <v>63</v>
      </c>
      <c r="AW71" s="1" t="s">
        <v>280</v>
      </c>
      <c r="AY71" s="9"/>
      <c r="AZ71" s="1" t="s">
        <v>65</v>
      </c>
      <c r="BA71" s="9"/>
      <c r="BB71" s="3" t="s">
        <v>6076</v>
      </c>
      <c r="BC71" s="18"/>
      <c r="BG71" s="87"/>
    </row>
    <row r="72" spans="1:59" s="2" customFormat="1" ht="237.6" x14ac:dyDescent="0.25">
      <c r="A72" s="1">
        <v>44066.094653842592</v>
      </c>
      <c r="B72" s="1" t="s">
        <v>38</v>
      </c>
      <c r="C72" s="1" t="s">
        <v>39</v>
      </c>
      <c r="D72" s="1">
        <v>1</v>
      </c>
      <c r="E72" s="1" t="s">
        <v>2510</v>
      </c>
      <c r="F72" s="8" t="s">
        <v>4027</v>
      </c>
      <c r="G72" s="1" t="s">
        <v>41</v>
      </c>
      <c r="H72" s="1" t="s">
        <v>2511</v>
      </c>
      <c r="I72" s="8" t="s">
        <v>4201</v>
      </c>
      <c r="L72" s="9"/>
      <c r="M72" s="1" t="s">
        <v>43</v>
      </c>
      <c r="N72" s="1" t="s">
        <v>2512</v>
      </c>
      <c r="O72" s="8" t="s">
        <v>3735</v>
      </c>
      <c r="P72" s="1" t="s">
        <v>87</v>
      </c>
      <c r="Q72" s="1" t="s">
        <v>2513</v>
      </c>
      <c r="R72" s="8" t="s">
        <v>3259</v>
      </c>
      <c r="S72" s="1" t="s">
        <v>89</v>
      </c>
      <c r="T72" s="1" t="s">
        <v>48</v>
      </c>
      <c r="U72" s="1" t="s">
        <v>49</v>
      </c>
      <c r="V72" s="1">
        <v>3</v>
      </c>
      <c r="W72" s="1" t="s">
        <v>2514</v>
      </c>
      <c r="X72" s="8"/>
      <c r="Y72" s="1" t="s">
        <v>90</v>
      </c>
      <c r="Z72" s="1" t="s">
        <v>52</v>
      </c>
      <c r="AA72" s="1" t="s">
        <v>53</v>
      </c>
      <c r="AB72" s="1" t="s">
        <v>2515</v>
      </c>
      <c r="AC72" s="8" t="s">
        <v>4046</v>
      </c>
      <c r="AD72" s="1" t="s">
        <v>2516</v>
      </c>
      <c r="AE72" s="8" t="s">
        <v>6064</v>
      </c>
      <c r="AF72" s="1" t="s">
        <v>2517</v>
      </c>
      <c r="AG72" s="8" t="s">
        <v>4047</v>
      </c>
      <c r="AH72" s="1">
        <v>3</v>
      </c>
      <c r="AI72" s="1" t="s">
        <v>2518</v>
      </c>
      <c r="AJ72" s="8" t="s">
        <v>4048</v>
      </c>
      <c r="AK72" s="1">
        <v>4</v>
      </c>
      <c r="AL72" s="1" t="s">
        <v>2519</v>
      </c>
      <c r="AM72" s="8" t="s">
        <v>3429</v>
      </c>
      <c r="AN72" s="1">
        <v>4</v>
      </c>
      <c r="AO72" s="1" t="s">
        <v>2520</v>
      </c>
      <c r="AP72" s="8" t="s">
        <v>4049</v>
      </c>
      <c r="AQ72" s="1">
        <v>5</v>
      </c>
      <c r="AR72" s="1" t="s">
        <v>140</v>
      </c>
      <c r="AS72" s="1" t="s">
        <v>2521</v>
      </c>
      <c r="AT72" s="8" t="s">
        <v>3912</v>
      </c>
      <c r="AU72" s="1" t="s">
        <v>112</v>
      </c>
      <c r="AV72" s="1" t="s">
        <v>343</v>
      </c>
      <c r="AW72" s="1" t="s">
        <v>2522</v>
      </c>
      <c r="AX72" s="13" t="s">
        <v>2523</v>
      </c>
      <c r="AY72" s="8" t="s">
        <v>4050</v>
      </c>
      <c r="AZ72" s="1" t="s">
        <v>65</v>
      </c>
      <c r="BA72" s="9"/>
      <c r="BB72" s="3" t="s">
        <v>6076</v>
      </c>
      <c r="BC72" s="18"/>
      <c r="BG72" s="87"/>
    </row>
    <row r="73" spans="1:59" s="2" customFormat="1" ht="343.2" x14ac:dyDescent="0.25">
      <c r="A73" s="1">
        <v>44066.15378390046</v>
      </c>
      <c r="B73" s="1" t="s">
        <v>38</v>
      </c>
      <c r="C73" s="1" t="s">
        <v>39</v>
      </c>
      <c r="D73" s="1">
        <v>4</v>
      </c>
      <c r="E73" s="1" t="s">
        <v>2547</v>
      </c>
      <c r="F73" s="8" t="s">
        <v>3449</v>
      </c>
      <c r="G73" s="1" t="s">
        <v>41</v>
      </c>
      <c r="H73" s="1" t="s">
        <v>2548</v>
      </c>
      <c r="I73" s="8" t="s">
        <v>4204</v>
      </c>
      <c r="L73" s="9"/>
      <c r="M73" s="1" t="s">
        <v>101</v>
      </c>
      <c r="N73" s="1" t="s">
        <v>2549</v>
      </c>
      <c r="O73" s="8" t="s">
        <v>4056</v>
      </c>
      <c r="P73" s="1" t="s">
        <v>45</v>
      </c>
      <c r="Q73" s="1" t="s">
        <v>2550</v>
      </c>
      <c r="R73" s="8" t="s">
        <v>4205</v>
      </c>
      <c r="S73" s="1" t="s">
        <v>143</v>
      </c>
      <c r="T73" s="1" t="s">
        <v>48</v>
      </c>
      <c r="U73" s="1" t="s">
        <v>48</v>
      </c>
      <c r="V73" s="1">
        <v>3</v>
      </c>
      <c r="W73" s="1" t="s">
        <v>2551</v>
      </c>
      <c r="X73" s="8"/>
      <c r="Y73" s="1" t="s">
        <v>72</v>
      </c>
      <c r="Z73" s="1" t="s">
        <v>2552</v>
      </c>
      <c r="AA73" s="1" t="s">
        <v>2553</v>
      </c>
      <c r="AB73" s="1" t="s">
        <v>2554</v>
      </c>
      <c r="AC73" s="8" t="s">
        <v>3627</v>
      </c>
      <c r="AD73" s="1" t="s">
        <v>2555</v>
      </c>
      <c r="AE73" s="8" t="s">
        <v>3265</v>
      </c>
      <c r="AF73" s="1" t="s">
        <v>2556</v>
      </c>
      <c r="AG73" s="8" t="s">
        <v>3635</v>
      </c>
      <c r="AH73" s="1">
        <v>3</v>
      </c>
      <c r="AI73" s="1" t="s">
        <v>2557</v>
      </c>
      <c r="AJ73" s="8" t="s">
        <v>4206</v>
      </c>
      <c r="AK73" s="1">
        <v>5</v>
      </c>
      <c r="AL73" s="1" t="s">
        <v>2558</v>
      </c>
      <c r="AM73" s="8" t="s">
        <v>4207</v>
      </c>
      <c r="AN73" s="1">
        <v>4</v>
      </c>
      <c r="AO73" s="1" t="s">
        <v>2559</v>
      </c>
      <c r="AP73" s="8" t="s">
        <v>3423</v>
      </c>
      <c r="AQ73" s="1">
        <v>4</v>
      </c>
      <c r="AR73" s="1" t="s">
        <v>60</v>
      </c>
      <c r="AS73" s="1" t="s">
        <v>2560</v>
      </c>
      <c r="AT73" s="8" t="s">
        <v>3801</v>
      </c>
      <c r="AU73" s="1" t="s">
        <v>112</v>
      </c>
      <c r="AV73" s="1" t="s">
        <v>2561</v>
      </c>
      <c r="AW73" s="1" t="s">
        <v>2562</v>
      </c>
      <c r="AY73" s="9"/>
      <c r="AZ73" s="1" t="s">
        <v>65</v>
      </c>
      <c r="BA73" s="9"/>
      <c r="BB73" s="3" t="s">
        <v>6076</v>
      </c>
      <c r="BC73" s="18"/>
      <c r="BG73" s="87"/>
    </row>
    <row r="74" spans="1:59" s="2" customFormat="1" ht="330" x14ac:dyDescent="0.25">
      <c r="A74" s="1">
        <v>44066.405948159721</v>
      </c>
      <c r="B74" s="1" t="s">
        <v>38</v>
      </c>
      <c r="C74" s="1" t="s">
        <v>143</v>
      </c>
      <c r="D74" s="1">
        <v>1</v>
      </c>
      <c r="E74" s="1" t="s">
        <v>2563</v>
      </c>
      <c r="F74" s="8" t="s">
        <v>3732</v>
      </c>
      <c r="G74" s="1" t="s">
        <v>117</v>
      </c>
      <c r="H74" s="1" t="s">
        <v>2564</v>
      </c>
      <c r="I74" s="8" t="s">
        <v>3910</v>
      </c>
      <c r="J74" s="1" t="s">
        <v>119</v>
      </c>
      <c r="K74" s="13" t="s">
        <v>2565</v>
      </c>
      <c r="L74" s="8" t="s">
        <v>4208</v>
      </c>
      <c r="M74" s="1" t="s">
        <v>43</v>
      </c>
      <c r="N74" s="1" t="s">
        <v>2566</v>
      </c>
      <c r="O74" s="8" t="s">
        <v>3915</v>
      </c>
      <c r="P74" s="1" t="s">
        <v>45</v>
      </c>
      <c r="Q74" s="1" t="s">
        <v>2567</v>
      </c>
      <c r="R74" s="8" t="s">
        <v>4209</v>
      </c>
      <c r="S74" s="1" t="s">
        <v>47</v>
      </c>
      <c r="T74" s="1" t="s">
        <v>48</v>
      </c>
      <c r="U74" s="1" t="s">
        <v>49</v>
      </c>
      <c r="V74" s="1">
        <v>4</v>
      </c>
      <c r="W74" s="1" t="s">
        <v>123</v>
      </c>
      <c r="X74" s="8"/>
      <c r="Y74" s="1" t="s">
        <v>90</v>
      </c>
      <c r="Z74" s="1" t="s">
        <v>73</v>
      </c>
      <c r="AA74" s="1" t="s">
        <v>53</v>
      </c>
      <c r="AB74" s="1" t="s">
        <v>2568</v>
      </c>
      <c r="AC74" s="8" t="s">
        <v>4210</v>
      </c>
      <c r="AD74" s="1" t="s">
        <v>2569</v>
      </c>
      <c r="AE74" s="8" t="s">
        <v>6055</v>
      </c>
      <c r="AF74" s="1" t="s">
        <v>1055</v>
      </c>
      <c r="AG74" s="8" t="s">
        <v>3374</v>
      </c>
      <c r="AH74" s="1">
        <v>3</v>
      </c>
      <c r="AI74" s="1" t="s">
        <v>2570</v>
      </c>
      <c r="AJ74" s="8" t="s">
        <v>3405</v>
      </c>
      <c r="AK74" s="1">
        <v>4</v>
      </c>
      <c r="AL74" s="1" t="s">
        <v>2571</v>
      </c>
      <c r="AM74" s="8" t="s">
        <v>3906</v>
      </c>
      <c r="AN74" s="1">
        <v>4</v>
      </c>
      <c r="AO74" s="1" t="s">
        <v>2572</v>
      </c>
      <c r="AP74" s="8" t="s">
        <v>3355</v>
      </c>
      <c r="AQ74" s="1">
        <v>4</v>
      </c>
      <c r="AR74" s="1" t="s">
        <v>191</v>
      </c>
      <c r="AS74" s="13" t="s">
        <v>2573</v>
      </c>
      <c r="AT74" s="8" t="s">
        <v>4211</v>
      </c>
      <c r="AU74" s="1" t="s">
        <v>112</v>
      </c>
      <c r="AV74" s="1" t="s">
        <v>63</v>
      </c>
      <c r="AW74" s="1" t="s">
        <v>2574</v>
      </c>
      <c r="AY74" s="9"/>
      <c r="AZ74" s="1" t="s">
        <v>65</v>
      </c>
      <c r="BA74" s="9"/>
      <c r="BB74" s="3" t="s">
        <v>6076</v>
      </c>
      <c r="BC74" s="18"/>
      <c r="BG74" s="87"/>
    </row>
    <row r="75" spans="1:59" s="2" customFormat="1" ht="277.2" x14ac:dyDescent="0.25">
      <c r="A75" s="1">
        <v>44067.147472291668</v>
      </c>
      <c r="B75" s="1" t="s">
        <v>38</v>
      </c>
      <c r="C75" s="1" t="s">
        <v>209</v>
      </c>
      <c r="D75" s="1">
        <v>4</v>
      </c>
      <c r="E75" s="1" t="s">
        <v>2655</v>
      </c>
      <c r="F75" s="8" t="s">
        <v>3246</v>
      </c>
      <c r="G75" s="1" t="s">
        <v>41</v>
      </c>
      <c r="H75" s="1" t="s">
        <v>2656</v>
      </c>
      <c r="I75" s="8" t="s">
        <v>3259</v>
      </c>
      <c r="L75" s="9"/>
      <c r="M75" s="1" t="s">
        <v>101</v>
      </c>
      <c r="N75" s="1" t="s">
        <v>2657</v>
      </c>
      <c r="O75" s="8" t="s">
        <v>4233</v>
      </c>
      <c r="P75" s="1" t="s">
        <v>45</v>
      </c>
      <c r="Q75" s="1" t="s">
        <v>2658</v>
      </c>
      <c r="R75" s="8" t="s">
        <v>3716</v>
      </c>
      <c r="S75" s="1" t="s">
        <v>39</v>
      </c>
      <c r="T75" s="1" t="s">
        <v>49</v>
      </c>
      <c r="U75" s="1" t="s">
        <v>48</v>
      </c>
      <c r="V75" s="1">
        <v>5</v>
      </c>
      <c r="W75" s="1" t="s">
        <v>2659</v>
      </c>
      <c r="X75" s="8" t="s">
        <v>3463</v>
      </c>
      <c r="Y75" s="1" t="s">
        <v>974</v>
      </c>
      <c r="Z75" s="1" t="s">
        <v>73</v>
      </c>
      <c r="AA75" s="1" t="s">
        <v>53</v>
      </c>
      <c r="AB75" s="1" t="s">
        <v>2660</v>
      </c>
      <c r="AC75" s="8" t="s">
        <v>3329</v>
      </c>
      <c r="AD75" s="1" t="s">
        <v>2661</v>
      </c>
      <c r="AE75" s="8" t="s">
        <v>3265</v>
      </c>
      <c r="AF75" s="1" t="s">
        <v>2662</v>
      </c>
      <c r="AG75" s="8" t="s">
        <v>3549</v>
      </c>
      <c r="AH75" s="1">
        <v>2</v>
      </c>
      <c r="AI75" s="1" t="s">
        <v>2663</v>
      </c>
      <c r="AJ75" s="8" t="s">
        <v>3991</v>
      </c>
      <c r="AK75" s="1">
        <v>5</v>
      </c>
      <c r="AL75" s="1" t="s">
        <v>2664</v>
      </c>
      <c r="AM75" s="8" t="s">
        <v>4234</v>
      </c>
      <c r="AN75" s="1">
        <v>2</v>
      </c>
      <c r="AO75" s="1" t="s">
        <v>1836</v>
      </c>
      <c r="AP75" s="8" t="s">
        <v>3571</v>
      </c>
      <c r="AQ75" s="1">
        <v>4</v>
      </c>
      <c r="AR75" s="1" t="s">
        <v>60</v>
      </c>
      <c r="AS75" s="1" t="s">
        <v>2665</v>
      </c>
      <c r="AT75" s="8" t="s">
        <v>3429</v>
      </c>
      <c r="AU75" s="1" t="s">
        <v>684</v>
      </c>
      <c r="AV75" s="1" t="s">
        <v>160</v>
      </c>
      <c r="AW75" s="1" t="s">
        <v>2666</v>
      </c>
      <c r="AX75" s="13" t="s">
        <v>2667</v>
      </c>
      <c r="AY75" s="8" t="s">
        <v>4235</v>
      </c>
      <c r="AZ75" s="1" t="s">
        <v>65</v>
      </c>
      <c r="BA75" s="9"/>
      <c r="BB75" s="3" t="s">
        <v>6076</v>
      </c>
      <c r="BC75" s="18"/>
      <c r="BG75" s="87"/>
    </row>
    <row r="76" spans="1:59" s="2" customFormat="1" ht="132" x14ac:dyDescent="0.25">
      <c r="A76" s="1">
        <v>44067.512618368055</v>
      </c>
      <c r="B76" s="1" t="s">
        <v>38</v>
      </c>
      <c r="C76" s="1" t="s">
        <v>143</v>
      </c>
      <c r="D76" s="1">
        <v>1</v>
      </c>
      <c r="E76" s="1" t="s">
        <v>2694</v>
      </c>
      <c r="F76" s="8" t="s">
        <v>3334</v>
      </c>
      <c r="G76" s="1" t="s">
        <v>117</v>
      </c>
      <c r="H76" s="1" t="s">
        <v>2695</v>
      </c>
      <c r="I76" s="8" t="s">
        <v>3320</v>
      </c>
      <c r="J76" s="1" t="s">
        <v>146</v>
      </c>
      <c r="K76" s="1" t="s">
        <v>2696</v>
      </c>
      <c r="L76" s="8" t="s">
        <v>4246</v>
      </c>
      <c r="M76" s="1" t="s">
        <v>101</v>
      </c>
      <c r="N76" s="1" t="s">
        <v>2697</v>
      </c>
      <c r="O76" s="8" t="s">
        <v>4247</v>
      </c>
      <c r="P76" s="1" t="s">
        <v>87</v>
      </c>
      <c r="Q76" s="1" t="s">
        <v>2698</v>
      </c>
      <c r="R76" s="8" t="s">
        <v>3425</v>
      </c>
      <c r="S76" s="1" t="s">
        <v>209</v>
      </c>
      <c r="T76" s="1" t="s">
        <v>48</v>
      </c>
      <c r="U76" s="1" t="s">
        <v>49</v>
      </c>
      <c r="V76" s="1">
        <v>2</v>
      </c>
      <c r="W76" s="1" t="s">
        <v>123</v>
      </c>
      <c r="X76" s="8"/>
      <c r="Y76" s="1" t="s">
        <v>974</v>
      </c>
      <c r="Z76" s="1" t="s">
        <v>52</v>
      </c>
      <c r="AA76" s="1" t="s">
        <v>53</v>
      </c>
      <c r="AB76" s="1" t="s">
        <v>2699</v>
      </c>
      <c r="AC76" s="8" t="s">
        <v>3259</v>
      </c>
      <c r="AD76" s="1" t="s">
        <v>2700</v>
      </c>
      <c r="AE76" s="8" t="s">
        <v>6054</v>
      </c>
      <c r="AF76" s="1" t="s">
        <v>2701</v>
      </c>
      <c r="AG76" s="8" t="s">
        <v>3906</v>
      </c>
      <c r="AH76" s="1">
        <v>3</v>
      </c>
      <c r="AI76" s="1" t="s">
        <v>1519</v>
      </c>
      <c r="AJ76" s="8" t="s">
        <v>3906</v>
      </c>
      <c r="AK76" s="1">
        <v>5</v>
      </c>
      <c r="AL76" s="1" t="s">
        <v>2702</v>
      </c>
      <c r="AM76" s="8" t="s">
        <v>4248</v>
      </c>
      <c r="AN76" s="1">
        <v>3</v>
      </c>
      <c r="AO76" s="1" t="s">
        <v>2703</v>
      </c>
      <c r="AP76" s="8" t="s">
        <v>4249</v>
      </c>
      <c r="AQ76" s="1">
        <v>4</v>
      </c>
      <c r="AR76" s="1" t="s">
        <v>60</v>
      </c>
      <c r="AS76" s="1" t="s">
        <v>2704</v>
      </c>
      <c r="AT76" s="8" t="s">
        <v>3302</v>
      </c>
      <c r="AU76" s="1" t="s">
        <v>62</v>
      </c>
      <c r="AV76" s="1" t="s">
        <v>160</v>
      </c>
      <c r="AW76" s="1" t="s">
        <v>2705</v>
      </c>
      <c r="AX76" s="1" t="s">
        <v>83</v>
      </c>
      <c r="AY76" s="8"/>
      <c r="AZ76" s="1" t="s">
        <v>65</v>
      </c>
      <c r="BA76" s="9"/>
      <c r="BB76" s="3" t="s">
        <v>6076</v>
      </c>
      <c r="BC76" s="18"/>
      <c r="BG76" s="87"/>
    </row>
    <row r="77" spans="1:59" s="2" customFormat="1" ht="303.60000000000002" x14ac:dyDescent="0.25">
      <c r="A77" s="1">
        <v>44067.731622187501</v>
      </c>
      <c r="B77" s="1" t="s">
        <v>38</v>
      </c>
      <c r="C77" s="1" t="s">
        <v>209</v>
      </c>
      <c r="D77" s="1">
        <v>2</v>
      </c>
      <c r="E77" s="1" t="s">
        <v>2718</v>
      </c>
      <c r="F77" s="8" t="s">
        <v>3501</v>
      </c>
      <c r="G77" s="1" t="s">
        <v>117</v>
      </c>
      <c r="H77" s="1" t="s">
        <v>2719</v>
      </c>
      <c r="I77" s="8" t="s">
        <v>3320</v>
      </c>
      <c r="J77" s="1" t="s">
        <v>119</v>
      </c>
      <c r="K77" s="1" t="s">
        <v>2720</v>
      </c>
      <c r="L77" s="8" t="s">
        <v>4253</v>
      </c>
      <c r="M77" s="1" t="s">
        <v>101</v>
      </c>
      <c r="N77" s="13" t="s">
        <v>2721</v>
      </c>
      <c r="O77" s="8" t="s">
        <v>4254</v>
      </c>
      <c r="P77" s="1" t="s">
        <v>45</v>
      </c>
      <c r="Q77" s="1" t="s">
        <v>2722</v>
      </c>
      <c r="R77" s="8" t="s">
        <v>3286</v>
      </c>
      <c r="S77" s="1" t="s">
        <v>39</v>
      </c>
      <c r="T77" s="1" t="s">
        <v>48</v>
      </c>
      <c r="U77" s="1" t="s">
        <v>49</v>
      </c>
      <c r="V77" s="1">
        <v>3</v>
      </c>
      <c r="W77" s="1" t="s">
        <v>71</v>
      </c>
      <c r="X77" s="8"/>
      <c r="Y77" s="1" t="s">
        <v>2723</v>
      </c>
      <c r="Z77" s="1" t="s">
        <v>52</v>
      </c>
      <c r="AA77" s="1" t="s">
        <v>53</v>
      </c>
      <c r="AB77" s="1" t="s">
        <v>2724</v>
      </c>
      <c r="AC77" s="8" t="s">
        <v>4255</v>
      </c>
      <c r="AD77" s="1" t="s">
        <v>2725</v>
      </c>
      <c r="AE77" s="8" t="s">
        <v>3425</v>
      </c>
      <c r="AF77" s="1" t="s">
        <v>2726</v>
      </c>
      <c r="AG77" s="8" t="s">
        <v>3635</v>
      </c>
      <c r="AH77" s="1">
        <v>1</v>
      </c>
      <c r="AI77" s="1" t="s">
        <v>2727</v>
      </c>
      <c r="AJ77" s="8" t="s">
        <v>3798</v>
      </c>
      <c r="AK77" s="1">
        <v>4</v>
      </c>
      <c r="AL77" s="1" t="s">
        <v>2728</v>
      </c>
      <c r="AM77" s="8" t="s">
        <v>4256</v>
      </c>
      <c r="AN77" s="1">
        <v>3</v>
      </c>
      <c r="AO77" s="1" t="s">
        <v>2729</v>
      </c>
      <c r="AP77" s="8" t="s">
        <v>4257</v>
      </c>
      <c r="AQ77" s="1">
        <v>3</v>
      </c>
      <c r="AR77" s="1" t="s">
        <v>60</v>
      </c>
      <c r="AS77" s="1" t="s">
        <v>2730</v>
      </c>
      <c r="AT77" s="8" t="s">
        <v>4258</v>
      </c>
      <c r="AU77" s="1" t="s">
        <v>406</v>
      </c>
      <c r="AV77" s="1" t="s">
        <v>160</v>
      </c>
      <c r="AW77" s="1" t="s">
        <v>2731</v>
      </c>
      <c r="AX77" s="13" t="s">
        <v>2732</v>
      </c>
      <c r="AY77" s="8"/>
      <c r="AZ77" s="1" t="s">
        <v>65</v>
      </c>
      <c r="BA77" s="9"/>
      <c r="BB77" s="3" t="s">
        <v>6076</v>
      </c>
      <c r="BC77" s="18"/>
      <c r="BG77" s="87"/>
    </row>
    <row r="78" spans="1:59" s="2" customFormat="1" ht="290.39999999999998" x14ac:dyDescent="0.25">
      <c r="A78" s="1">
        <v>44067.750320289357</v>
      </c>
      <c r="B78" s="1" t="s">
        <v>38</v>
      </c>
      <c r="C78" s="1" t="s">
        <v>47</v>
      </c>
      <c r="D78" s="1">
        <v>1</v>
      </c>
      <c r="E78" s="1" t="s">
        <v>2744</v>
      </c>
      <c r="F78" s="8" t="s">
        <v>4173</v>
      </c>
      <c r="G78" s="1" t="s">
        <v>41</v>
      </c>
      <c r="H78" s="1" t="s">
        <v>2745</v>
      </c>
      <c r="I78" s="8" t="s">
        <v>3259</v>
      </c>
      <c r="L78" s="9"/>
      <c r="M78" s="1" t="s">
        <v>43</v>
      </c>
      <c r="N78" s="1" t="s">
        <v>2746</v>
      </c>
      <c r="O78" s="8" t="s">
        <v>3290</v>
      </c>
      <c r="P78" s="1" t="s">
        <v>87</v>
      </c>
      <c r="Q78" s="1" t="s">
        <v>2747</v>
      </c>
      <c r="R78" s="8" t="s">
        <v>3259</v>
      </c>
      <c r="S78" s="1" t="s">
        <v>89</v>
      </c>
      <c r="T78" s="1" t="s">
        <v>48</v>
      </c>
      <c r="U78" s="1" t="s">
        <v>49</v>
      </c>
      <c r="V78" s="1">
        <v>3</v>
      </c>
      <c r="W78" s="1" t="s">
        <v>134</v>
      </c>
      <c r="X78" s="8"/>
      <c r="Y78" s="1" t="s">
        <v>324</v>
      </c>
      <c r="Z78" s="1" t="s">
        <v>52</v>
      </c>
      <c r="AA78" s="1" t="s">
        <v>53</v>
      </c>
      <c r="AB78" s="1" t="s">
        <v>2748</v>
      </c>
      <c r="AC78" s="8" t="s">
        <v>3239</v>
      </c>
      <c r="AD78" s="1" t="s">
        <v>2749</v>
      </c>
      <c r="AE78" s="8" t="s">
        <v>6054</v>
      </c>
      <c r="AF78" s="1" t="s">
        <v>1165</v>
      </c>
      <c r="AG78" s="8" t="s">
        <v>3906</v>
      </c>
      <c r="AH78" s="1">
        <v>4</v>
      </c>
      <c r="AI78" s="1" t="s">
        <v>980</v>
      </c>
      <c r="AJ78" s="8" t="s">
        <v>3906</v>
      </c>
      <c r="AK78" s="1">
        <v>4</v>
      </c>
      <c r="AL78" s="1" t="s">
        <v>2750</v>
      </c>
      <c r="AM78" s="8" t="s">
        <v>4263</v>
      </c>
      <c r="AN78" s="1">
        <v>4</v>
      </c>
      <c r="AO78" s="1" t="s">
        <v>2751</v>
      </c>
      <c r="AP78" s="8" t="s">
        <v>3906</v>
      </c>
      <c r="AQ78" s="1">
        <v>3</v>
      </c>
      <c r="AR78" s="1" t="s">
        <v>140</v>
      </c>
      <c r="AS78" s="1" t="s">
        <v>2752</v>
      </c>
      <c r="AT78" s="8" t="s">
        <v>3731</v>
      </c>
      <c r="AU78" s="1" t="s">
        <v>112</v>
      </c>
      <c r="AV78" s="1" t="s">
        <v>160</v>
      </c>
      <c r="AW78" s="1" t="s">
        <v>997</v>
      </c>
      <c r="AX78" s="1" t="s">
        <v>2753</v>
      </c>
      <c r="AY78" s="8"/>
      <c r="AZ78" s="1" t="s">
        <v>65</v>
      </c>
      <c r="BA78" s="9"/>
      <c r="BB78" s="3" t="s">
        <v>6076</v>
      </c>
      <c r="BC78" s="18"/>
      <c r="BG78" s="87"/>
    </row>
    <row r="79" spans="1:59" s="2" customFormat="1" ht="158.4" x14ac:dyDescent="0.25">
      <c r="A79" s="1">
        <v>44067.907205752315</v>
      </c>
      <c r="B79" s="1" t="s">
        <v>38</v>
      </c>
      <c r="C79" s="1" t="s">
        <v>209</v>
      </c>
      <c r="D79" s="1">
        <v>3</v>
      </c>
      <c r="E79" s="1" t="s">
        <v>2767</v>
      </c>
      <c r="F79" s="8" t="s">
        <v>3253</v>
      </c>
      <c r="G79" s="1" t="s">
        <v>41</v>
      </c>
      <c r="H79" s="1" t="s">
        <v>2768</v>
      </c>
      <c r="I79" s="8" t="s">
        <v>3259</v>
      </c>
      <c r="L79" s="9"/>
      <c r="M79" s="1" t="s">
        <v>43</v>
      </c>
      <c r="N79" s="1" t="s">
        <v>2769</v>
      </c>
      <c r="O79" s="8" t="s">
        <v>3244</v>
      </c>
      <c r="P79" s="1" t="s">
        <v>87</v>
      </c>
      <c r="Q79" s="1" t="s">
        <v>2770</v>
      </c>
      <c r="R79" s="8" t="s">
        <v>3277</v>
      </c>
      <c r="S79" s="1" t="s">
        <v>89</v>
      </c>
      <c r="T79" s="1" t="s">
        <v>48</v>
      </c>
      <c r="U79" s="1" t="s">
        <v>49</v>
      </c>
      <c r="V79" s="1">
        <v>4</v>
      </c>
      <c r="W79" s="1" t="s">
        <v>123</v>
      </c>
      <c r="X79" s="8"/>
      <c r="Y79" s="1" t="s">
        <v>72</v>
      </c>
      <c r="Z79" s="1" t="s">
        <v>52</v>
      </c>
      <c r="AA79" s="1" t="s">
        <v>53</v>
      </c>
      <c r="AB79" s="1" t="s">
        <v>2771</v>
      </c>
      <c r="AC79" s="8" t="s">
        <v>4267</v>
      </c>
      <c r="AD79" s="1" t="s">
        <v>2772</v>
      </c>
      <c r="AE79" s="8" t="s">
        <v>6054</v>
      </c>
      <c r="AF79" s="1" t="s">
        <v>2773</v>
      </c>
      <c r="AG79" s="8" t="s">
        <v>3549</v>
      </c>
      <c r="AH79" s="1">
        <v>2</v>
      </c>
      <c r="AI79" s="1" t="s">
        <v>2774</v>
      </c>
      <c r="AJ79" s="8" t="s">
        <v>3556</v>
      </c>
      <c r="AK79" s="1">
        <v>4</v>
      </c>
      <c r="AL79" s="1" t="s">
        <v>2775</v>
      </c>
      <c r="AM79" s="8" t="s">
        <v>3402</v>
      </c>
      <c r="AN79" s="1">
        <v>3</v>
      </c>
      <c r="AO79" s="1" t="s">
        <v>1082</v>
      </c>
      <c r="AP79" s="8" t="s">
        <v>3906</v>
      </c>
      <c r="AQ79" s="1">
        <v>3</v>
      </c>
      <c r="AR79" s="1" t="s">
        <v>60</v>
      </c>
      <c r="AS79" s="1" t="s">
        <v>2776</v>
      </c>
      <c r="AT79" s="8" t="s">
        <v>4268</v>
      </c>
      <c r="AU79" s="1" t="s">
        <v>62</v>
      </c>
      <c r="AV79" s="1" t="s">
        <v>82</v>
      </c>
      <c r="AW79" s="1" t="s">
        <v>356</v>
      </c>
      <c r="AX79" s="1" t="s">
        <v>2777</v>
      </c>
      <c r="AY79" s="8"/>
      <c r="AZ79" s="1" t="s">
        <v>65</v>
      </c>
      <c r="BA79" s="9"/>
      <c r="BB79" s="3" t="s">
        <v>6076</v>
      </c>
      <c r="BC79" s="18"/>
      <c r="BG79" s="87"/>
    </row>
    <row r="80" spans="1:59" s="2" customFormat="1" ht="316.8" x14ac:dyDescent="0.25">
      <c r="A80" s="1">
        <v>44068.01147672454</v>
      </c>
      <c r="B80" s="1" t="s">
        <v>38</v>
      </c>
      <c r="C80" s="1" t="s">
        <v>143</v>
      </c>
      <c r="D80" s="1">
        <v>4</v>
      </c>
      <c r="E80" s="1" t="s">
        <v>2778</v>
      </c>
      <c r="F80" s="8" t="s">
        <v>3277</v>
      </c>
      <c r="G80" s="1" t="s">
        <v>117</v>
      </c>
      <c r="H80" s="1" t="s">
        <v>2779</v>
      </c>
      <c r="I80" s="8" t="s">
        <v>3277</v>
      </c>
      <c r="J80" s="1" t="s">
        <v>146</v>
      </c>
      <c r="K80" s="1" t="s">
        <v>2780</v>
      </c>
      <c r="L80" s="8" t="s">
        <v>4264</v>
      </c>
      <c r="M80" s="1" t="s">
        <v>43</v>
      </c>
      <c r="N80" s="1" t="s">
        <v>2781</v>
      </c>
      <c r="O80" s="8" t="s">
        <v>3244</v>
      </c>
      <c r="P80" s="1" t="s">
        <v>87</v>
      </c>
      <c r="Q80" s="1" t="s">
        <v>2782</v>
      </c>
      <c r="R80" s="8" t="s">
        <v>3259</v>
      </c>
      <c r="S80" s="1" t="s">
        <v>89</v>
      </c>
      <c r="T80" s="1" t="s">
        <v>48</v>
      </c>
      <c r="U80" s="1" t="s">
        <v>49</v>
      </c>
      <c r="V80" s="1">
        <v>4</v>
      </c>
      <c r="W80" s="1" t="s">
        <v>123</v>
      </c>
      <c r="X80" s="8"/>
      <c r="Y80" s="1" t="s">
        <v>2783</v>
      </c>
      <c r="Z80" s="1" t="s">
        <v>52</v>
      </c>
      <c r="AA80" s="1" t="s">
        <v>53</v>
      </c>
      <c r="AB80" s="1" t="s">
        <v>2784</v>
      </c>
      <c r="AC80" s="8" t="s">
        <v>3244</v>
      </c>
      <c r="AD80" s="1" t="s">
        <v>2785</v>
      </c>
      <c r="AE80" s="8" t="s">
        <v>3346</v>
      </c>
      <c r="AF80" s="1" t="s">
        <v>2786</v>
      </c>
      <c r="AG80" s="8" t="s">
        <v>4270</v>
      </c>
      <c r="AH80" s="1">
        <v>2</v>
      </c>
      <c r="AI80" s="1" t="s">
        <v>2787</v>
      </c>
      <c r="AJ80" s="8" t="s">
        <v>4269</v>
      </c>
      <c r="AK80" s="1">
        <v>4</v>
      </c>
      <c r="AL80" s="1" t="s">
        <v>1057</v>
      </c>
      <c r="AM80" s="8" t="s">
        <v>3906</v>
      </c>
      <c r="AN80" s="1">
        <v>3</v>
      </c>
      <c r="AO80" s="1" t="s">
        <v>1642</v>
      </c>
      <c r="AP80" s="8" t="s">
        <v>3906</v>
      </c>
      <c r="AQ80" s="1">
        <v>4</v>
      </c>
      <c r="AR80" s="1" t="s">
        <v>60</v>
      </c>
      <c r="AS80" s="1" t="s">
        <v>2788</v>
      </c>
      <c r="AT80" s="8" t="s">
        <v>3405</v>
      </c>
      <c r="AU80" s="1" t="s">
        <v>112</v>
      </c>
      <c r="AV80" s="1" t="s">
        <v>160</v>
      </c>
      <c r="AW80" s="1" t="s">
        <v>2789</v>
      </c>
      <c r="AY80" s="9"/>
      <c r="AZ80" s="1" t="s">
        <v>65</v>
      </c>
      <c r="BA80" s="9"/>
      <c r="BB80" s="3" t="s">
        <v>6076</v>
      </c>
      <c r="BC80" s="18"/>
      <c r="BG80" s="87"/>
    </row>
    <row r="81" spans="1:59" s="9" customFormat="1" ht="132" x14ac:dyDescent="0.25">
      <c r="A81" s="1">
        <v>44068.012403518514</v>
      </c>
      <c r="B81" s="1" t="s">
        <v>38</v>
      </c>
      <c r="C81" s="1" t="s">
        <v>115</v>
      </c>
      <c r="D81" s="1">
        <v>2</v>
      </c>
      <c r="E81" s="1" t="s">
        <v>2790</v>
      </c>
      <c r="F81" s="8" t="s">
        <v>3290</v>
      </c>
      <c r="G81" s="1" t="s">
        <v>41</v>
      </c>
      <c r="H81" s="1" t="s">
        <v>2791</v>
      </c>
      <c r="I81" s="8" t="s">
        <v>3302</v>
      </c>
      <c r="J81" s="2"/>
      <c r="K81" s="2"/>
      <c r="M81" s="1" t="s">
        <v>43</v>
      </c>
      <c r="N81" s="1" t="s">
        <v>2792</v>
      </c>
      <c r="O81" s="8" t="s">
        <v>4198</v>
      </c>
      <c r="P81" s="1" t="s">
        <v>87</v>
      </c>
      <c r="Q81" s="1" t="s">
        <v>2793</v>
      </c>
      <c r="R81" s="8" t="s">
        <v>4143</v>
      </c>
      <c r="S81" s="1" t="s">
        <v>89</v>
      </c>
      <c r="T81" s="1" t="s">
        <v>48</v>
      </c>
      <c r="U81" s="1" t="s">
        <v>49</v>
      </c>
      <c r="V81" s="1">
        <v>3</v>
      </c>
      <c r="W81" s="1" t="s">
        <v>123</v>
      </c>
      <c r="X81" s="8"/>
      <c r="Y81" s="1" t="s">
        <v>424</v>
      </c>
      <c r="Z81" s="1" t="s">
        <v>73</v>
      </c>
      <c r="AA81" s="1" t="s">
        <v>53</v>
      </c>
      <c r="AB81" s="1" t="s">
        <v>2794</v>
      </c>
      <c r="AC81" s="8" t="s">
        <v>3290</v>
      </c>
      <c r="AD81" s="1" t="s">
        <v>2795</v>
      </c>
      <c r="AE81" s="8" t="s">
        <v>3425</v>
      </c>
      <c r="AF81" s="1" t="s">
        <v>2796</v>
      </c>
      <c r="AG81" s="8" t="s">
        <v>4271</v>
      </c>
      <c r="AH81" s="1">
        <v>3</v>
      </c>
      <c r="AI81" s="1" t="s">
        <v>2797</v>
      </c>
      <c r="AJ81" s="8" t="s">
        <v>4272</v>
      </c>
      <c r="AK81" s="1">
        <v>3</v>
      </c>
      <c r="AL81" s="1" t="s">
        <v>2798</v>
      </c>
      <c r="AM81" s="8" t="s">
        <v>3374</v>
      </c>
      <c r="AN81" s="1">
        <v>3</v>
      </c>
      <c r="AO81" s="1" t="s">
        <v>2799</v>
      </c>
      <c r="AP81" s="8" t="s">
        <v>4273</v>
      </c>
      <c r="AQ81" s="1">
        <v>3</v>
      </c>
      <c r="AR81" s="1" t="s">
        <v>60</v>
      </c>
      <c r="AS81" s="1" t="s">
        <v>2800</v>
      </c>
      <c r="AT81" s="8" t="s">
        <v>3567</v>
      </c>
      <c r="AU81" s="1" t="s">
        <v>62</v>
      </c>
      <c r="AV81" s="1" t="s">
        <v>207</v>
      </c>
      <c r="AW81" s="1" t="s">
        <v>280</v>
      </c>
      <c r="AX81" s="2"/>
      <c r="AZ81" s="1" t="s">
        <v>65</v>
      </c>
      <c r="BB81" s="3" t="s">
        <v>6076</v>
      </c>
      <c r="BC81" s="18"/>
      <c r="BD81" s="2"/>
      <c r="BE81" s="2"/>
      <c r="BF81" s="2"/>
      <c r="BG81" s="87"/>
    </row>
    <row r="82" spans="1:59" s="9" customFormat="1" ht="211.2" x14ac:dyDescent="0.25">
      <c r="A82" s="1">
        <v>44068.282492789353</v>
      </c>
      <c r="B82" s="1" t="s">
        <v>38</v>
      </c>
      <c r="C82" s="1" t="s">
        <v>143</v>
      </c>
      <c r="D82" s="1">
        <v>4</v>
      </c>
      <c r="E82" s="1" t="s">
        <v>2811</v>
      </c>
      <c r="F82" s="8" t="s">
        <v>4275</v>
      </c>
      <c r="G82" s="1" t="s">
        <v>117</v>
      </c>
      <c r="H82" s="1" t="s">
        <v>2812</v>
      </c>
      <c r="I82" s="8" t="s">
        <v>4265</v>
      </c>
      <c r="J82" s="1" t="s">
        <v>146</v>
      </c>
      <c r="K82" s="1" t="s">
        <v>2813</v>
      </c>
      <c r="L82" s="8" t="s">
        <v>4265</v>
      </c>
      <c r="M82" s="1" t="s">
        <v>43</v>
      </c>
      <c r="N82" s="1" t="s">
        <v>2814</v>
      </c>
      <c r="O82" s="8" t="s">
        <v>3735</v>
      </c>
      <c r="P82" s="1" t="s">
        <v>45</v>
      </c>
      <c r="Q82" s="1" t="s">
        <v>2815</v>
      </c>
      <c r="R82" s="8" t="s">
        <v>3286</v>
      </c>
      <c r="S82" s="1" t="s">
        <v>47</v>
      </c>
      <c r="T82" s="1" t="s">
        <v>48</v>
      </c>
      <c r="U82" s="1" t="s">
        <v>49</v>
      </c>
      <c r="V82" s="1">
        <v>4</v>
      </c>
      <c r="W82" s="1" t="s">
        <v>450</v>
      </c>
      <c r="X82" s="8"/>
      <c r="Y82" s="1" t="s">
        <v>135</v>
      </c>
      <c r="Z82" s="1" t="s">
        <v>214</v>
      </c>
      <c r="AA82" s="1" t="s">
        <v>2816</v>
      </c>
      <c r="AB82" s="1" t="s">
        <v>2817</v>
      </c>
      <c r="AC82" s="8" t="s">
        <v>4276</v>
      </c>
      <c r="AD82" s="1" t="s">
        <v>2818</v>
      </c>
      <c r="AE82" s="8" t="s">
        <v>3425</v>
      </c>
      <c r="AF82" s="1" t="s">
        <v>2819</v>
      </c>
      <c r="AG82" s="8" t="s">
        <v>3758</v>
      </c>
      <c r="AH82" s="1">
        <v>3</v>
      </c>
      <c r="AI82" s="1" t="s">
        <v>2820</v>
      </c>
      <c r="AJ82" s="8" t="s">
        <v>4277</v>
      </c>
      <c r="AK82" s="1">
        <v>4</v>
      </c>
      <c r="AL82" s="1" t="s">
        <v>2821</v>
      </c>
      <c r="AM82" s="8" t="s">
        <v>3906</v>
      </c>
      <c r="AN82" s="1">
        <v>5</v>
      </c>
      <c r="AO82" s="1" t="s">
        <v>2822</v>
      </c>
      <c r="AP82" s="8" t="s">
        <v>4278</v>
      </c>
      <c r="AQ82" s="1">
        <v>3</v>
      </c>
      <c r="AR82" s="1" t="s">
        <v>140</v>
      </c>
      <c r="AS82" s="1" t="s">
        <v>2823</v>
      </c>
      <c r="AT82" s="8" t="s">
        <v>3302</v>
      </c>
      <c r="AU82" s="1" t="s">
        <v>62</v>
      </c>
      <c r="AV82" s="1" t="s">
        <v>160</v>
      </c>
      <c r="AW82" s="1" t="s">
        <v>1382</v>
      </c>
      <c r="AX82" s="1" t="s">
        <v>2824</v>
      </c>
      <c r="AY82" s="8"/>
      <c r="AZ82" s="1" t="s">
        <v>65</v>
      </c>
      <c r="BB82" s="3" t="s">
        <v>6076</v>
      </c>
      <c r="BC82" s="18"/>
      <c r="BD82" s="2"/>
      <c r="BE82" s="2"/>
      <c r="BF82" s="2"/>
      <c r="BG82" s="87"/>
    </row>
    <row r="83" spans="1:59" s="9" customFormat="1" ht="303.60000000000002" x14ac:dyDescent="0.25">
      <c r="A83" s="1">
        <v>44071.718647071757</v>
      </c>
      <c r="B83" s="1" t="s">
        <v>38</v>
      </c>
      <c r="C83" s="1" t="s">
        <v>39</v>
      </c>
      <c r="D83" s="1">
        <v>3</v>
      </c>
      <c r="E83" s="1" t="s">
        <v>2925</v>
      </c>
      <c r="F83" s="8" t="s">
        <v>3472</v>
      </c>
      <c r="G83" s="1" t="s">
        <v>41</v>
      </c>
      <c r="H83" s="1" t="s">
        <v>2926</v>
      </c>
      <c r="I83" s="8" t="s">
        <v>3695</v>
      </c>
      <c r="J83" s="2"/>
      <c r="K83" s="2"/>
      <c r="M83" s="1" t="s">
        <v>43</v>
      </c>
      <c r="N83" s="1" t="s">
        <v>2927</v>
      </c>
      <c r="O83" s="8" t="s">
        <v>4298</v>
      </c>
      <c r="P83" s="1" t="s">
        <v>87</v>
      </c>
      <c r="Q83" s="1" t="s">
        <v>2928</v>
      </c>
      <c r="R83" s="8" t="s">
        <v>3259</v>
      </c>
      <c r="S83" s="1" t="s">
        <v>209</v>
      </c>
      <c r="T83" s="1" t="s">
        <v>48</v>
      </c>
      <c r="U83" s="1" t="s">
        <v>49</v>
      </c>
      <c r="V83" s="1">
        <v>4</v>
      </c>
      <c r="W83" s="1" t="s">
        <v>2438</v>
      </c>
      <c r="X83" s="8"/>
      <c r="Y83" s="1" t="s">
        <v>2929</v>
      </c>
      <c r="Z83" s="1" t="s">
        <v>52</v>
      </c>
      <c r="AA83" s="1" t="s">
        <v>53</v>
      </c>
      <c r="AB83" s="1" t="s">
        <v>2930</v>
      </c>
      <c r="AC83" s="8" t="s">
        <v>4299</v>
      </c>
      <c r="AD83" s="1" t="s">
        <v>2931</v>
      </c>
      <c r="AE83" s="8" t="s">
        <v>3425</v>
      </c>
      <c r="AF83" s="1" t="s">
        <v>2932</v>
      </c>
      <c r="AG83" s="8" t="s">
        <v>4300</v>
      </c>
      <c r="AH83" s="1">
        <v>2</v>
      </c>
      <c r="AI83" s="1" t="s">
        <v>2933</v>
      </c>
      <c r="AJ83" s="8" t="s">
        <v>3355</v>
      </c>
      <c r="AK83" s="1">
        <v>4</v>
      </c>
      <c r="AL83" s="1" t="s">
        <v>2934</v>
      </c>
      <c r="AM83" s="8" t="s">
        <v>4301</v>
      </c>
      <c r="AN83" s="1">
        <v>3</v>
      </c>
      <c r="AO83" s="1" t="s">
        <v>2935</v>
      </c>
      <c r="AP83" s="8" t="s">
        <v>3701</v>
      </c>
      <c r="AQ83" s="1">
        <v>4</v>
      </c>
      <c r="AR83" s="1" t="s">
        <v>60</v>
      </c>
      <c r="AS83" s="1" t="s">
        <v>2936</v>
      </c>
      <c r="AT83" s="8" t="s">
        <v>4302</v>
      </c>
      <c r="AU83" s="1" t="s">
        <v>112</v>
      </c>
      <c r="AV83" s="1" t="s">
        <v>207</v>
      </c>
      <c r="AW83" s="1" t="s">
        <v>356</v>
      </c>
      <c r="AX83" s="13" t="s">
        <v>2937</v>
      </c>
      <c r="AY83" s="8"/>
      <c r="AZ83" s="1" t="s">
        <v>65</v>
      </c>
      <c r="BB83" s="3" t="s">
        <v>6076</v>
      </c>
      <c r="BC83" s="18"/>
      <c r="BD83" s="2"/>
      <c r="BE83" s="2"/>
      <c r="BF83" s="2"/>
      <c r="BG83" s="87"/>
    </row>
    <row r="84" spans="1:59" s="9" customFormat="1" ht="158.4" x14ac:dyDescent="0.25">
      <c r="A84" s="1">
        <v>44118.536220023147</v>
      </c>
      <c r="B84" s="1" t="s">
        <v>38</v>
      </c>
      <c r="C84" s="1" t="s">
        <v>47</v>
      </c>
      <c r="D84" s="1">
        <v>3</v>
      </c>
      <c r="E84" s="1" t="s">
        <v>2999</v>
      </c>
      <c r="F84" s="8" t="s">
        <v>3246</v>
      </c>
      <c r="G84" s="1" t="s">
        <v>41</v>
      </c>
      <c r="H84" s="1" t="s">
        <v>3000</v>
      </c>
      <c r="I84" s="8" t="s">
        <v>3302</v>
      </c>
      <c r="J84" s="2"/>
      <c r="K84" s="2"/>
      <c r="M84" s="1" t="s">
        <v>101</v>
      </c>
      <c r="N84" s="1" t="s">
        <v>3001</v>
      </c>
      <c r="O84" s="8" t="s">
        <v>3244</v>
      </c>
      <c r="P84" s="1" t="s">
        <v>45</v>
      </c>
      <c r="Q84" s="1" t="s">
        <v>3002</v>
      </c>
      <c r="R84" s="8" t="s">
        <v>4012</v>
      </c>
      <c r="S84" s="1" t="s">
        <v>39</v>
      </c>
      <c r="T84" s="1" t="s">
        <v>48</v>
      </c>
      <c r="U84" s="1" t="s">
        <v>49</v>
      </c>
      <c r="V84" s="1">
        <v>4</v>
      </c>
      <c r="W84" s="1" t="s">
        <v>450</v>
      </c>
      <c r="X84" s="8"/>
      <c r="Y84" s="1" t="s">
        <v>324</v>
      </c>
      <c r="Z84" s="1" t="s">
        <v>73</v>
      </c>
      <c r="AA84" s="1" t="s">
        <v>53</v>
      </c>
      <c r="AB84" s="1" t="s">
        <v>3003</v>
      </c>
      <c r="AC84" s="8" t="s">
        <v>3464</v>
      </c>
      <c r="AD84" s="1" t="s">
        <v>414</v>
      </c>
      <c r="AE84" s="8" t="s">
        <v>3241</v>
      </c>
      <c r="AF84" s="1" t="s">
        <v>3004</v>
      </c>
      <c r="AG84" s="8" t="s">
        <v>3635</v>
      </c>
      <c r="AH84" s="1">
        <v>2</v>
      </c>
      <c r="AI84" s="1" t="s">
        <v>3005</v>
      </c>
      <c r="AJ84" s="8" t="s">
        <v>3355</v>
      </c>
      <c r="AK84" s="1">
        <v>4</v>
      </c>
      <c r="AL84" s="1" t="s">
        <v>3006</v>
      </c>
      <c r="AM84" s="8" t="s">
        <v>4311</v>
      </c>
      <c r="AN84" s="1">
        <v>4</v>
      </c>
      <c r="AO84" s="1" t="s">
        <v>3007</v>
      </c>
      <c r="AP84" s="8" t="s">
        <v>2745</v>
      </c>
      <c r="AQ84" s="1">
        <v>4</v>
      </c>
      <c r="AR84" s="1" t="s">
        <v>60</v>
      </c>
      <c r="AS84" s="1" t="s">
        <v>3008</v>
      </c>
      <c r="AT84" s="8" t="s">
        <v>4020</v>
      </c>
      <c r="AU84" s="1" t="s">
        <v>112</v>
      </c>
      <c r="AV84" s="1" t="s">
        <v>63</v>
      </c>
      <c r="AW84" s="1" t="s">
        <v>356</v>
      </c>
      <c r="AX84" s="2"/>
      <c r="AZ84" s="1" t="s">
        <v>65</v>
      </c>
      <c r="BB84" s="3" t="s">
        <v>6076</v>
      </c>
      <c r="BC84" s="18"/>
      <c r="BD84" s="2"/>
      <c r="BE84" s="2"/>
      <c r="BF84" s="2"/>
      <c r="BG84" s="87"/>
    </row>
    <row r="85" spans="1:59" s="9" customFormat="1" ht="92.4" x14ac:dyDescent="0.25">
      <c r="A85" s="1">
        <v>44136.601802511577</v>
      </c>
      <c r="B85" s="1" t="s">
        <v>38</v>
      </c>
      <c r="C85" s="1" t="s">
        <v>115</v>
      </c>
      <c r="D85" s="1">
        <v>3</v>
      </c>
      <c r="E85" s="1" t="s">
        <v>3067</v>
      </c>
      <c r="F85" s="8" t="s">
        <v>3241</v>
      </c>
      <c r="G85" s="1" t="s">
        <v>117</v>
      </c>
      <c r="H85" s="1" t="s">
        <v>3068</v>
      </c>
      <c r="I85" s="8" t="s">
        <v>3259</v>
      </c>
      <c r="J85" s="1" t="s">
        <v>146</v>
      </c>
      <c r="K85" s="13" t="s">
        <v>3069</v>
      </c>
      <c r="L85" s="8" t="s">
        <v>3313</v>
      </c>
      <c r="M85" s="1" t="s">
        <v>43</v>
      </c>
      <c r="N85" s="1" t="s">
        <v>3070</v>
      </c>
      <c r="O85" s="8" t="s">
        <v>3259</v>
      </c>
      <c r="P85" s="1" t="s">
        <v>45</v>
      </c>
      <c r="Q85" s="1" t="s">
        <v>3071</v>
      </c>
      <c r="R85" s="8" t="s">
        <v>3425</v>
      </c>
      <c r="S85" s="1" t="s">
        <v>115</v>
      </c>
      <c r="T85" s="1" t="s">
        <v>49</v>
      </c>
      <c r="U85" s="1" t="s">
        <v>70</v>
      </c>
      <c r="V85" s="1">
        <v>3</v>
      </c>
      <c r="W85" s="1" t="s">
        <v>71</v>
      </c>
      <c r="X85" s="8"/>
      <c r="Y85" s="1" t="s">
        <v>72</v>
      </c>
      <c r="Z85" s="1" t="s">
        <v>73</v>
      </c>
      <c r="AA85" s="1" t="s">
        <v>53</v>
      </c>
      <c r="AB85" s="1" t="s">
        <v>429</v>
      </c>
      <c r="AC85" s="8" t="s">
        <v>3642</v>
      </c>
      <c r="AD85" s="1" t="s">
        <v>124</v>
      </c>
      <c r="AE85" s="8" t="s">
        <v>6054</v>
      </c>
      <c r="AF85" s="1" t="s">
        <v>2571</v>
      </c>
      <c r="AG85" s="8" t="s">
        <v>3906</v>
      </c>
      <c r="AH85" s="1">
        <v>3</v>
      </c>
      <c r="AI85" s="1" t="s">
        <v>3072</v>
      </c>
      <c r="AJ85" s="8" t="s">
        <v>4313</v>
      </c>
      <c r="AK85" s="1">
        <v>3</v>
      </c>
      <c r="AL85" s="1" t="s">
        <v>1057</v>
      </c>
      <c r="AM85" s="8" t="s">
        <v>3346</v>
      </c>
      <c r="AN85" s="1">
        <v>3</v>
      </c>
      <c r="AO85" s="1" t="s">
        <v>2702</v>
      </c>
      <c r="AP85" s="8" t="s">
        <v>4314</v>
      </c>
      <c r="AQ85" s="1">
        <v>3</v>
      </c>
      <c r="AR85" s="1" t="s">
        <v>60</v>
      </c>
      <c r="AS85" s="1" t="s">
        <v>3072</v>
      </c>
      <c r="AT85" s="8" t="s">
        <v>3302</v>
      </c>
      <c r="AU85" s="1" t="s">
        <v>406</v>
      </c>
      <c r="AV85" s="1" t="s">
        <v>160</v>
      </c>
      <c r="AW85" s="1" t="s">
        <v>3073</v>
      </c>
      <c r="AX85" s="1" t="s">
        <v>3074</v>
      </c>
      <c r="AY85" s="8"/>
      <c r="AZ85" s="1" t="s">
        <v>65</v>
      </c>
      <c r="BB85" s="3" t="s">
        <v>6076</v>
      </c>
      <c r="BC85" s="18"/>
      <c r="BD85" s="2"/>
      <c r="BE85" s="2"/>
      <c r="BF85" s="2"/>
      <c r="BG85" s="87"/>
    </row>
    <row r="86" spans="1:59" s="9" customFormat="1" ht="198" x14ac:dyDescent="0.25">
      <c r="A86" s="1">
        <v>44248.522854768518</v>
      </c>
      <c r="B86" s="1" t="s">
        <v>38</v>
      </c>
      <c r="C86" s="1" t="s">
        <v>115</v>
      </c>
      <c r="D86" s="1">
        <v>1</v>
      </c>
      <c r="E86" s="1" t="s">
        <v>3186</v>
      </c>
      <c r="F86" s="8" t="s">
        <v>4336</v>
      </c>
      <c r="G86" s="1" t="s">
        <v>41</v>
      </c>
      <c r="H86" s="1" t="s">
        <v>3187</v>
      </c>
      <c r="I86" s="8" t="s">
        <v>3554</v>
      </c>
      <c r="J86" s="2"/>
      <c r="K86" s="2"/>
      <c r="M86" s="1" t="s">
        <v>43</v>
      </c>
      <c r="N86" s="1" t="s">
        <v>3188</v>
      </c>
      <c r="O86" s="8" t="s">
        <v>3244</v>
      </c>
      <c r="P86" s="1" t="s">
        <v>87</v>
      </c>
      <c r="Q86" s="1" t="s">
        <v>3189</v>
      </c>
      <c r="R86" s="8" t="s">
        <v>3522</v>
      </c>
      <c r="S86" s="1" t="s">
        <v>39</v>
      </c>
      <c r="T86" s="1" t="s">
        <v>48</v>
      </c>
      <c r="U86" s="1" t="s">
        <v>49</v>
      </c>
      <c r="V86" s="1">
        <v>2</v>
      </c>
      <c r="W86" s="1" t="s">
        <v>3190</v>
      </c>
      <c r="X86" s="8"/>
      <c r="Y86" s="1" t="s">
        <v>51</v>
      </c>
      <c r="Z86" s="1" t="s">
        <v>52</v>
      </c>
      <c r="AA86" s="1" t="s">
        <v>53</v>
      </c>
      <c r="AB86" s="1" t="s">
        <v>3191</v>
      </c>
      <c r="AC86" s="8" t="s">
        <v>3244</v>
      </c>
      <c r="AD86" s="1" t="s">
        <v>3192</v>
      </c>
      <c r="AE86" s="8" t="s">
        <v>3265</v>
      </c>
      <c r="AF86" s="1" t="s">
        <v>3193</v>
      </c>
      <c r="AG86" s="8" t="s">
        <v>3968</v>
      </c>
      <c r="AH86" s="1">
        <v>1</v>
      </c>
      <c r="AI86" s="1" t="s">
        <v>3194</v>
      </c>
      <c r="AJ86" s="8" t="s">
        <v>3614</v>
      </c>
      <c r="AK86" s="1">
        <v>4</v>
      </c>
      <c r="AL86" s="1" t="s">
        <v>3195</v>
      </c>
      <c r="AM86" s="8" t="s">
        <v>3562</v>
      </c>
      <c r="AN86" s="1">
        <v>3</v>
      </c>
      <c r="AO86" s="1" t="s">
        <v>3196</v>
      </c>
      <c r="AP86" s="8" t="s">
        <v>3329</v>
      </c>
      <c r="AQ86" s="1">
        <v>4</v>
      </c>
      <c r="AR86" s="1" t="s">
        <v>80</v>
      </c>
      <c r="AS86" s="1" t="s">
        <v>3197</v>
      </c>
      <c r="AT86" s="8" t="s">
        <v>3423</v>
      </c>
      <c r="AU86" s="1" t="s">
        <v>112</v>
      </c>
      <c r="AV86" s="1" t="s">
        <v>63</v>
      </c>
      <c r="AW86" s="1" t="s">
        <v>356</v>
      </c>
      <c r="AX86" s="1" t="s">
        <v>3198</v>
      </c>
      <c r="AY86" s="8"/>
      <c r="AZ86" s="13" t="s">
        <v>3199</v>
      </c>
      <c r="BB86" s="3" t="s">
        <v>6076</v>
      </c>
      <c r="BC86" s="18"/>
      <c r="BD86" s="2"/>
      <c r="BE86" s="2"/>
      <c r="BF86" s="2"/>
      <c r="BG86" s="8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F276"/>
  <sheetViews>
    <sheetView topLeftCell="AO1" workbookViewId="0">
      <pane ySplit="1" topLeftCell="A68" activePane="bottomLeft" state="frozen"/>
      <selection pane="bottomLeft" activeCell="BA1" sqref="BA1:BA1048576"/>
    </sheetView>
  </sheetViews>
  <sheetFormatPr defaultColWidth="14.44140625" defaultRowHeight="13.2" x14ac:dyDescent="0.25"/>
  <cols>
    <col min="1" max="2" width="0" style="89" hidden="1" customWidth="1"/>
    <col min="3" max="52" width="14.44140625" style="89"/>
    <col min="53" max="53" width="14.44140625" style="91"/>
    <col min="54" max="54" width="14.44140625" style="89"/>
    <col min="55" max="55" width="14.44140625" style="90"/>
    <col min="56" max="16384" width="14.44140625" style="89"/>
  </cols>
  <sheetData>
    <row r="1" spans="1:55" s="6" customFormat="1" ht="75" customHeight="1" x14ac:dyDescent="0.25">
      <c r="A1" s="5" t="s">
        <v>0</v>
      </c>
      <c r="B1" s="5" t="s">
        <v>1</v>
      </c>
      <c r="C1" s="5" t="s">
        <v>2</v>
      </c>
      <c r="D1" s="5" t="s">
        <v>3</v>
      </c>
      <c r="E1" s="5" t="s">
        <v>4</v>
      </c>
      <c r="F1" s="7" t="s">
        <v>3236</v>
      </c>
      <c r="G1" s="5" t="s">
        <v>5</v>
      </c>
      <c r="H1" s="5" t="s">
        <v>6</v>
      </c>
      <c r="I1" s="7" t="s">
        <v>3236</v>
      </c>
      <c r="J1" s="5" t="s">
        <v>7</v>
      </c>
      <c r="K1" s="5" t="s">
        <v>8</v>
      </c>
      <c r="L1" s="7" t="s">
        <v>3236</v>
      </c>
      <c r="M1" s="5" t="s">
        <v>9</v>
      </c>
      <c r="N1" s="5" t="s">
        <v>10</v>
      </c>
      <c r="O1" s="7" t="s">
        <v>3236</v>
      </c>
      <c r="P1" s="5" t="s">
        <v>11</v>
      </c>
      <c r="Q1" s="5" t="s">
        <v>12</v>
      </c>
      <c r="R1" s="7" t="s">
        <v>3236</v>
      </c>
      <c r="S1" s="5" t="s">
        <v>13</v>
      </c>
      <c r="T1" s="5" t="s">
        <v>14</v>
      </c>
      <c r="U1" s="5" t="s">
        <v>15</v>
      </c>
      <c r="V1" s="5" t="s">
        <v>16</v>
      </c>
      <c r="W1" s="5" t="s">
        <v>17</v>
      </c>
      <c r="X1" s="7" t="s">
        <v>3236</v>
      </c>
      <c r="Y1" s="5" t="s">
        <v>18</v>
      </c>
      <c r="Z1" s="5" t="s">
        <v>19</v>
      </c>
      <c r="AA1" s="5" t="s">
        <v>20</v>
      </c>
      <c r="AB1" s="5" t="s">
        <v>21</v>
      </c>
      <c r="AC1" s="7" t="s">
        <v>3236</v>
      </c>
      <c r="AD1" s="5" t="s">
        <v>22</v>
      </c>
      <c r="AE1" s="7" t="s">
        <v>3236</v>
      </c>
      <c r="AF1" s="5" t="s">
        <v>23</v>
      </c>
      <c r="AG1" s="7" t="s">
        <v>3236</v>
      </c>
      <c r="AH1" s="5" t="s">
        <v>24</v>
      </c>
      <c r="AI1" s="5" t="s">
        <v>25</v>
      </c>
      <c r="AJ1" s="7" t="s">
        <v>3236</v>
      </c>
      <c r="AK1" s="5" t="s">
        <v>26</v>
      </c>
      <c r="AL1" s="5" t="s">
        <v>27</v>
      </c>
      <c r="AM1" s="7" t="s">
        <v>3236</v>
      </c>
      <c r="AN1" s="5" t="s">
        <v>28</v>
      </c>
      <c r="AO1" s="5" t="s">
        <v>29</v>
      </c>
      <c r="AP1" s="7" t="s">
        <v>3236</v>
      </c>
      <c r="AQ1" s="5" t="s">
        <v>30</v>
      </c>
      <c r="AR1" s="5" t="s">
        <v>31</v>
      </c>
      <c r="AS1" s="5" t="s">
        <v>32</v>
      </c>
      <c r="AT1" s="7" t="s">
        <v>3236</v>
      </c>
      <c r="AU1" s="5" t="s">
        <v>33</v>
      </c>
      <c r="AV1" s="5" t="s">
        <v>34</v>
      </c>
      <c r="AW1" s="5" t="s">
        <v>35</v>
      </c>
      <c r="AX1" s="5" t="s">
        <v>36</v>
      </c>
      <c r="AY1" s="7" t="s">
        <v>3236</v>
      </c>
      <c r="AZ1" s="5" t="s">
        <v>37</v>
      </c>
      <c r="BA1" s="11" t="s">
        <v>3236</v>
      </c>
      <c r="BB1" s="84"/>
      <c r="BC1" s="19"/>
    </row>
    <row r="2" spans="1:55" s="25" customFormat="1" ht="250.8" x14ac:dyDescent="0.25">
      <c r="A2" s="1">
        <v>44061.800310277773</v>
      </c>
      <c r="B2" s="1" t="s">
        <v>4377</v>
      </c>
      <c r="C2" s="1" t="s">
        <v>4378</v>
      </c>
      <c r="D2" s="1">
        <v>3</v>
      </c>
      <c r="E2" s="1" t="s">
        <v>4379</v>
      </c>
      <c r="F2" s="8" t="s">
        <v>3548</v>
      </c>
      <c r="G2" s="1" t="s">
        <v>4380</v>
      </c>
      <c r="H2" s="1" t="s">
        <v>4380</v>
      </c>
      <c r="I2" s="8" t="s">
        <v>3241</v>
      </c>
      <c r="J2" s="23"/>
      <c r="K2" s="23"/>
      <c r="L2" s="24"/>
      <c r="M2" s="1" t="s">
        <v>4381</v>
      </c>
      <c r="N2" s="1" t="s">
        <v>4382</v>
      </c>
      <c r="O2" s="8" t="s">
        <v>4383</v>
      </c>
      <c r="P2" s="1" t="s">
        <v>4384</v>
      </c>
      <c r="Q2" s="1" t="s">
        <v>4385</v>
      </c>
      <c r="R2" s="8"/>
      <c r="S2" s="1" t="s">
        <v>4378</v>
      </c>
      <c r="T2" s="1" t="s">
        <v>4386</v>
      </c>
      <c r="U2" s="1" t="s">
        <v>4387</v>
      </c>
      <c r="V2" s="1">
        <v>3</v>
      </c>
      <c r="W2" s="1" t="s">
        <v>4388</v>
      </c>
      <c r="X2" s="8"/>
      <c r="Y2" s="1" t="s">
        <v>4389</v>
      </c>
      <c r="Z2" s="1" t="s">
        <v>4390</v>
      </c>
      <c r="AA2" s="1" t="s">
        <v>4391</v>
      </c>
      <c r="AB2" s="1" t="s">
        <v>4392</v>
      </c>
      <c r="AC2" s="8" t="s">
        <v>3239</v>
      </c>
      <c r="AD2" s="1" t="s">
        <v>4393</v>
      </c>
      <c r="AE2" s="8" t="s">
        <v>6054</v>
      </c>
      <c r="AF2" s="1" t="s">
        <v>4394</v>
      </c>
      <c r="AG2" s="8" t="s">
        <v>4395</v>
      </c>
      <c r="AH2" s="1">
        <v>2</v>
      </c>
      <c r="AI2" s="1" t="s">
        <v>4396</v>
      </c>
      <c r="AJ2" s="8" t="s">
        <v>3731</v>
      </c>
      <c r="AK2" s="1">
        <v>4</v>
      </c>
      <c r="AL2" s="1" t="s">
        <v>4397</v>
      </c>
      <c r="AM2" s="8" t="s">
        <v>3906</v>
      </c>
      <c r="AN2" s="1">
        <v>4</v>
      </c>
      <c r="AO2" s="1" t="s">
        <v>4397</v>
      </c>
      <c r="AP2" s="8" t="s">
        <v>3906</v>
      </c>
      <c r="AQ2" s="1">
        <v>4</v>
      </c>
      <c r="AR2" s="1" t="s">
        <v>4398</v>
      </c>
      <c r="AS2" s="1" t="s">
        <v>4399</v>
      </c>
      <c r="AT2" s="8" t="s">
        <v>3427</v>
      </c>
      <c r="AU2" s="1" t="s">
        <v>112</v>
      </c>
      <c r="AV2" s="1" t="s">
        <v>4400</v>
      </c>
      <c r="AW2" s="1" t="s">
        <v>4401</v>
      </c>
      <c r="AX2" s="1" t="s">
        <v>4402</v>
      </c>
      <c r="AY2" s="8"/>
      <c r="AZ2" s="1" t="s">
        <v>4403</v>
      </c>
      <c r="BA2" s="30"/>
      <c r="BB2" s="3" t="s">
        <v>6075</v>
      </c>
    </row>
    <row r="3" spans="1:55" s="25" customFormat="1" ht="290.39999999999998" x14ac:dyDescent="0.25">
      <c r="A3" s="1">
        <v>44061.80463353009</v>
      </c>
      <c r="B3" s="1" t="s">
        <v>4377</v>
      </c>
      <c r="C3" s="1" t="s">
        <v>4404</v>
      </c>
      <c r="D3" s="1">
        <v>4</v>
      </c>
      <c r="E3" s="1" t="s">
        <v>4405</v>
      </c>
      <c r="F3" s="8" t="s">
        <v>3292</v>
      </c>
      <c r="G3" s="1" t="s">
        <v>4380</v>
      </c>
      <c r="H3" s="13" t="s">
        <v>4406</v>
      </c>
      <c r="I3" s="8" t="s">
        <v>3978</v>
      </c>
      <c r="J3" s="23"/>
      <c r="K3" s="23"/>
      <c r="L3" s="24"/>
      <c r="M3" s="1" t="s">
        <v>4407</v>
      </c>
      <c r="N3" s="1" t="s">
        <v>4408</v>
      </c>
      <c r="O3" s="8" t="s">
        <v>3244</v>
      </c>
      <c r="P3" s="1" t="s">
        <v>4409</v>
      </c>
      <c r="Q3" s="1" t="s">
        <v>4410</v>
      </c>
      <c r="R3" s="8" t="s">
        <v>3259</v>
      </c>
      <c r="S3" s="1" t="s">
        <v>4411</v>
      </c>
      <c r="T3" s="1" t="s">
        <v>4412</v>
      </c>
      <c r="U3" s="1" t="s">
        <v>4386</v>
      </c>
      <c r="V3" s="1">
        <v>5</v>
      </c>
      <c r="W3" s="1" t="s">
        <v>4413</v>
      </c>
      <c r="X3" s="8"/>
      <c r="Y3" s="1" t="s">
        <v>4414</v>
      </c>
      <c r="Z3" s="1" t="s">
        <v>4390</v>
      </c>
      <c r="AA3" s="1" t="s">
        <v>4391</v>
      </c>
      <c r="AB3" s="1" t="s">
        <v>4415</v>
      </c>
      <c r="AC3" s="8" t="s">
        <v>3244</v>
      </c>
      <c r="AD3" s="1" t="s">
        <v>4416</v>
      </c>
      <c r="AE3" s="8" t="s">
        <v>3241</v>
      </c>
      <c r="AF3" s="1" t="s">
        <v>4417</v>
      </c>
      <c r="AG3" s="8" t="s">
        <v>3366</v>
      </c>
      <c r="AH3" s="1">
        <v>3</v>
      </c>
      <c r="AI3" s="1" t="s">
        <v>4418</v>
      </c>
      <c r="AJ3" s="8" t="s">
        <v>3939</v>
      </c>
      <c r="AK3" s="1">
        <v>5</v>
      </c>
      <c r="AL3" s="1" t="s">
        <v>4419</v>
      </c>
      <c r="AM3" s="8" t="s">
        <v>3757</v>
      </c>
      <c r="AN3" s="1">
        <v>4</v>
      </c>
      <c r="AO3" s="1" t="s">
        <v>4420</v>
      </c>
      <c r="AP3" s="8" t="s">
        <v>4421</v>
      </c>
      <c r="AQ3" s="1">
        <v>4</v>
      </c>
      <c r="AR3" s="1" t="s">
        <v>4398</v>
      </c>
      <c r="AS3" s="1" t="s">
        <v>4422</v>
      </c>
      <c r="AT3" s="8" t="s">
        <v>4423</v>
      </c>
      <c r="AU3" s="1" t="s">
        <v>112</v>
      </c>
      <c r="AV3" s="1" t="s">
        <v>4424</v>
      </c>
      <c r="AW3" s="1" t="s">
        <v>4425</v>
      </c>
      <c r="AX3" s="23"/>
      <c r="AY3" s="24"/>
      <c r="AZ3" s="1" t="s">
        <v>4403</v>
      </c>
      <c r="BA3" s="30"/>
      <c r="BB3" s="3" t="s">
        <v>6075</v>
      </c>
    </row>
    <row r="4" spans="1:55" s="25" customFormat="1" ht="264" x14ac:dyDescent="0.25">
      <c r="A4" s="1">
        <v>44061.853121516207</v>
      </c>
      <c r="B4" s="1" t="s">
        <v>4377</v>
      </c>
      <c r="C4" s="1" t="s">
        <v>4426</v>
      </c>
      <c r="D4" s="1">
        <v>3</v>
      </c>
      <c r="E4" s="1" t="s">
        <v>4427</v>
      </c>
      <c r="F4" s="8" t="s">
        <v>3404</v>
      </c>
      <c r="G4" s="1" t="s">
        <v>4380</v>
      </c>
      <c r="H4" s="1" t="s">
        <v>4428</v>
      </c>
      <c r="I4" s="8" t="s">
        <v>3302</v>
      </c>
      <c r="J4" s="23"/>
      <c r="K4" s="23"/>
      <c r="L4" s="24"/>
      <c r="M4" s="1" t="s">
        <v>4381</v>
      </c>
      <c r="N4" s="1" t="s">
        <v>4429</v>
      </c>
      <c r="O4" s="8" t="s">
        <v>3735</v>
      </c>
      <c r="P4" s="1" t="s">
        <v>4409</v>
      </c>
      <c r="Q4" s="1" t="s">
        <v>4430</v>
      </c>
      <c r="R4" s="8" t="s">
        <v>4431</v>
      </c>
      <c r="S4" s="1" t="s">
        <v>4404</v>
      </c>
      <c r="T4" s="1" t="s">
        <v>4412</v>
      </c>
      <c r="U4" s="1" t="s">
        <v>4386</v>
      </c>
      <c r="V4" s="1">
        <v>3</v>
      </c>
      <c r="W4" s="1" t="s">
        <v>4432</v>
      </c>
      <c r="X4" s="8"/>
      <c r="Y4" s="1" t="s">
        <v>4433</v>
      </c>
      <c r="Z4" s="1" t="s">
        <v>4434</v>
      </c>
      <c r="AA4" s="1" t="s">
        <v>4435</v>
      </c>
      <c r="AB4" s="1" t="s">
        <v>4436</v>
      </c>
      <c r="AC4" s="8" t="s">
        <v>4437</v>
      </c>
      <c r="AD4" s="1" t="s">
        <v>4438</v>
      </c>
      <c r="AE4" s="8" t="s">
        <v>3241</v>
      </c>
      <c r="AF4" s="1" t="s">
        <v>4439</v>
      </c>
      <c r="AG4" s="8" t="s">
        <v>4440</v>
      </c>
      <c r="AH4" s="1">
        <v>2</v>
      </c>
      <c r="AI4" s="1" t="s">
        <v>4441</v>
      </c>
      <c r="AJ4" s="8" t="s">
        <v>4442</v>
      </c>
      <c r="AK4" s="1">
        <v>4</v>
      </c>
      <c r="AL4" s="1" t="s">
        <v>4443</v>
      </c>
      <c r="AM4" s="8" t="s">
        <v>4444</v>
      </c>
      <c r="AN4" s="1">
        <v>2</v>
      </c>
      <c r="AO4" s="1" t="s">
        <v>4445</v>
      </c>
      <c r="AP4" s="8" t="s">
        <v>3906</v>
      </c>
      <c r="AQ4" s="1">
        <v>3</v>
      </c>
      <c r="AR4" s="1" t="s">
        <v>4398</v>
      </c>
      <c r="AS4" s="1" t="s">
        <v>4446</v>
      </c>
      <c r="AT4" s="8" t="s">
        <v>3521</v>
      </c>
      <c r="AU4" s="1" t="s">
        <v>112</v>
      </c>
      <c r="AV4" s="1" t="s">
        <v>4447</v>
      </c>
      <c r="AW4" s="1" t="s">
        <v>4401</v>
      </c>
      <c r="AX4" s="23"/>
      <c r="AY4" s="24"/>
      <c r="AZ4" s="1" t="s">
        <v>4403</v>
      </c>
      <c r="BA4" s="30"/>
      <c r="BB4" s="3" t="s">
        <v>6075</v>
      </c>
    </row>
    <row r="5" spans="1:55" s="25" customFormat="1" ht="145.19999999999999" x14ac:dyDescent="0.25">
      <c r="A5" s="1">
        <v>44061.868168125002</v>
      </c>
      <c r="B5" s="1" t="s">
        <v>4377</v>
      </c>
      <c r="C5" s="1" t="s">
        <v>4404</v>
      </c>
      <c r="D5" s="1">
        <v>2</v>
      </c>
      <c r="E5" s="1" t="s">
        <v>4448</v>
      </c>
      <c r="F5" s="8" t="s">
        <v>3472</v>
      </c>
      <c r="G5" s="1" t="s">
        <v>4380</v>
      </c>
      <c r="H5" s="1" t="s">
        <v>4449</v>
      </c>
      <c r="I5" s="8" t="s">
        <v>4450</v>
      </c>
      <c r="J5" s="23"/>
      <c r="K5" s="23"/>
      <c r="L5" s="24"/>
      <c r="M5" s="1" t="s">
        <v>4407</v>
      </c>
      <c r="N5" s="13" t="s">
        <v>4451</v>
      </c>
      <c r="O5" s="8" t="s">
        <v>4452</v>
      </c>
      <c r="P5" s="1" t="s">
        <v>4384</v>
      </c>
      <c r="Q5" s="1" t="s">
        <v>4453</v>
      </c>
      <c r="R5" s="8" t="s">
        <v>3747</v>
      </c>
      <c r="S5" s="1" t="s">
        <v>4454</v>
      </c>
      <c r="T5" s="1" t="s">
        <v>4412</v>
      </c>
      <c r="U5" s="1" t="s">
        <v>4386</v>
      </c>
      <c r="V5" s="1">
        <v>3</v>
      </c>
      <c r="W5" s="1" t="s">
        <v>4455</v>
      </c>
      <c r="X5" s="8"/>
      <c r="Y5" s="1" t="s">
        <v>4414</v>
      </c>
      <c r="Z5" s="1" t="s">
        <v>4390</v>
      </c>
      <c r="AA5" s="1" t="s">
        <v>4435</v>
      </c>
      <c r="AB5" s="1" t="s">
        <v>4456</v>
      </c>
      <c r="AC5" s="8" t="s">
        <v>3265</v>
      </c>
      <c r="AD5" s="1" t="s">
        <v>4457</v>
      </c>
      <c r="AE5" s="8" t="s">
        <v>3265</v>
      </c>
      <c r="AF5" s="1" t="s">
        <v>4458</v>
      </c>
      <c r="AG5" s="8" t="s">
        <v>4459</v>
      </c>
      <c r="AH5" s="1">
        <v>3</v>
      </c>
      <c r="AI5" s="1" t="s">
        <v>4460</v>
      </c>
      <c r="AJ5" s="8" t="s">
        <v>3647</v>
      </c>
      <c r="AK5" s="1">
        <v>4</v>
      </c>
      <c r="AL5" s="1" t="s">
        <v>4461</v>
      </c>
      <c r="AM5" s="8" t="s">
        <v>3423</v>
      </c>
      <c r="AN5" s="1">
        <v>3</v>
      </c>
      <c r="AO5" s="1" t="s">
        <v>4462</v>
      </c>
      <c r="AP5" s="8" t="s">
        <v>3303</v>
      </c>
      <c r="AQ5" s="1">
        <v>4</v>
      </c>
      <c r="AR5" s="1" t="s">
        <v>4398</v>
      </c>
      <c r="AS5" s="1" t="s">
        <v>4463</v>
      </c>
      <c r="AT5" s="8" t="s">
        <v>3940</v>
      </c>
      <c r="AU5" s="1" t="s">
        <v>62</v>
      </c>
      <c r="AV5" s="1" t="s">
        <v>4464</v>
      </c>
      <c r="AW5" s="1" t="s">
        <v>4401</v>
      </c>
      <c r="AX5" s="23"/>
      <c r="AY5" s="24"/>
      <c r="AZ5" s="1" t="s">
        <v>4403</v>
      </c>
      <c r="BA5" s="30"/>
      <c r="BB5" s="3" t="s">
        <v>6075</v>
      </c>
    </row>
    <row r="6" spans="1:55" s="25" customFormat="1" ht="105.6" x14ac:dyDescent="0.25">
      <c r="A6" s="1">
        <v>44061.888347754633</v>
      </c>
      <c r="B6" s="1" t="s">
        <v>4377</v>
      </c>
      <c r="C6" s="1" t="s">
        <v>4454</v>
      </c>
      <c r="D6" s="1">
        <v>4</v>
      </c>
      <c r="E6" s="1" t="s">
        <v>4492</v>
      </c>
      <c r="F6" s="8" t="s">
        <v>3425</v>
      </c>
      <c r="G6" s="1" t="s">
        <v>4380</v>
      </c>
      <c r="H6" s="1" t="s">
        <v>4493</v>
      </c>
      <c r="I6" s="8" t="s">
        <v>3352</v>
      </c>
      <c r="J6" s="23"/>
      <c r="K6" s="23"/>
      <c r="L6" s="24"/>
      <c r="M6" s="1" t="s">
        <v>4407</v>
      </c>
      <c r="N6" s="1" t="s">
        <v>4494</v>
      </c>
      <c r="O6" s="8" t="s">
        <v>3244</v>
      </c>
      <c r="P6" s="1" t="s">
        <v>4384</v>
      </c>
      <c r="Q6" s="1" t="s">
        <v>4416</v>
      </c>
      <c r="R6" s="8" t="s">
        <v>3241</v>
      </c>
      <c r="S6" s="1" t="s">
        <v>4454</v>
      </c>
      <c r="T6" s="1" t="s">
        <v>4386</v>
      </c>
      <c r="U6" s="1" t="s">
        <v>4387</v>
      </c>
      <c r="V6" s="1">
        <v>4</v>
      </c>
      <c r="W6" s="1" t="s">
        <v>4495</v>
      </c>
      <c r="X6" s="8"/>
      <c r="Y6" s="1" t="s">
        <v>4496</v>
      </c>
      <c r="Z6" s="1" t="s">
        <v>4390</v>
      </c>
      <c r="AA6" s="1" t="s">
        <v>4435</v>
      </c>
      <c r="AB6" s="1" t="s">
        <v>4416</v>
      </c>
      <c r="AC6" s="8" t="s">
        <v>3241</v>
      </c>
      <c r="AD6" s="1" t="s">
        <v>4416</v>
      </c>
      <c r="AE6" s="8" t="s">
        <v>3241</v>
      </c>
      <c r="AF6" s="1" t="s">
        <v>4497</v>
      </c>
      <c r="AG6" s="8" t="s">
        <v>3636</v>
      </c>
      <c r="AH6" s="1">
        <v>2</v>
      </c>
      <c r="AI6" s="1" t="s">
        <v>4498</v>
      </c>
      <c r="AJ6" s="8" t="s">
        <v>3355</v>
      </c>
      <c r="AK6" s="1">
        <v>5</v>
      </c>
      <c r="AL6" s="1" t="s">
        <v>4498</v>
      </c>
      <c r="AM6" s="8" t="s">
        <v>3355</v>
      </c>
      <c r="AN6" s="1">
        <v>4</v>
      </c>
      <c r="AO6" s="1" t="s">
        <v>4498</v>
      </c>
      <c r="AP6" s="8" t="s">
        <v>4340</v>
      </c>
      <c r="AQ6" s="1">
        <v>4</v>
      </c>
      <c r="AR6" s="1" t="s">
        <v>4398</v>
      </c>
      <c r="AS6" s="1" t="s">
        <v>4416</v>
      </c>
      <c r="AT6" s="8" t="s">
        <v>3241</v>
      </c>
      <c r="AU6" s="1" t="s">
        <v>684</v>
      </c>
      <c r="AV6" s="1" t="s">
        <v>4424</v>
      </c>
      <c r="AW6" s="1" t="s">
        <v>4499</v>
      </c>
      <c r="AX6" s="23"/>
      <c r="AY6" s="24"/>
      <c r="AZ6" s="1" t="s">
        <v>4403</v>
      </c>
      <c r="BA6" s="30"/>
      <c r="BB6" s="3" t="s">
        <v>6075</v>
      </c>
    </row>
    <row r="7" spans="1:55" s="25" customFormat="1" ht="158.4" x14ac:dyDescent="0.25">
      <c r="A7" s="1">
        <v>44061.893322534721</v>
      </c>
      <c r="B7" s="1" t="s">
        <v>4377</v>
      </c>
      <c r="C7" s="1" t="s">
        <v>4411</v>
      </c>
      <c r="D7" s="1">
        <v>3</v>
      </c>
      <c r="E7" s="1" t="s">
        <v>4500</v>
      </c>
      <c r="F7" s="8" t="s">
        <v>3265</v>
      </c>
      <c r="G7" s="1" t="s">
        <v>4501</v>
      </c>
      <c r="H7" s="1" t="s">
        <v>4502</v>
      </c>
      <c r="I7" s="8" t="s">
        <v>4503</v>
      </c>
      <c r="J7" s="1" t="s">
        <v>4504</v>
      </c>
      <c r="K7" s="1" t="s">
        <v>4505</v>
      </c>
      <c r="L7" s="8" t="s">
        <v>4506</v>
      </c>
      <c r="M7" s="1" t="s">
        <v>4407</v>
      </c>
      <c r="N7" s="1" t="s">
        <v>4507</v>
      </c>
      <c r="O7" s="8" t="s">
        <v>3978</v>
      </c>
      <c r="P7" s="1" t="s">
        <v>4409</v>
      </c>
      <c r="Q7" s="1" t="s">
        <v>4508</v>
      </c>
      <c r="R7" s="8" t="s">
        <v>3425</v>
      </c>
      <c r="S7" s="1" t="s">
        <v>4411</v>
      </c>
      <c r="T7" s="1" t="s">
        <v>4386</v>
      </c>
      <c r="U7" s="1" t="s">
        <v>4387</v>
      </c>
      <c r="V7" s="1">
        <v>4</v>
      </c>
      <c r="W7" s="1" t="s">
        <v>4472</v>
      </c>
      <c r="X7" s="8"/>
      <c r="Y7" s="1" t="s">
        <v>4496</v>
      </c>
      <c r="Z7" s="1" t="s">
        <v>4390</v>
      </c>
      <c r="AA7" s="1" t="s">
        <v>4435</v>
      </c>
      <c r="AB7" s="1" t="s">
        <v>4509</v>
      </c>
      <c r="AC7" s="8" t="s">
        <v>3241</v>
      </c>
      <c r="AD7" s="1" t="s">
        <v>4508</v>
      </c>
      <c r="AE7" s="8" t="s">
        <v>3265</v>
      </c>
      <c r="AF7" s="1" t="s">
        <v>4510</v>
      </c>
      <c r="AG7" s="8" t="s">
        <v>3292</v>
      </c>
      <c r="AH7" s="1">
        <v>2</v>
      </c>
      <c r="AI7" s="1" t="s">
        <v>4511</v>
      </c>
      <c r="AJ7" s="8" t="s">
        <v>4313</v>
      </c>
      <c r="AK7" s="1">
        <v>4</v>
      </c>
      <c r="AL7" s="1" t="s">
        <v>4512</v>
      </c>
      <c r="AM7" s="8" t="s">
        <v>3423</v>
      </c>
      <c r="AN7" s="1">
        <v>4</v>
      </c>
      <c r="AO7" s="13" t="s">
        <v>4513</v>
      </c>
      <c r="AP7" s="8" t="s">
        <v>4514</v>
      </c>
      <c r="AQ7" s="1">
        <v>2</v>
      </c>
      <c r="AR7" s="1" t="s">
        <v>4398</v>
      </c>
      <c r="AS7" s="1" t="s">
        <v>4515</v>
      </c>
      <c r="AT7" s="8" t="s">
        <v>3429</v>
      </c>
      <c r="AU7" s="1" t="s">
        <v>62</v>
      </c>
      <c r="AV7" s="1" t="s">
        <v>4516</v>
      </c>
      <c r="AW7" s="1" t="s">
        <v>4401</v>
      </c>
      <c r="AX7" s="23"/>
      <c r="AY7" s="24"/>
      <c r="AZ7" s="1" t="s">
        <v>4403</v>
      </c>
      <c r="BA7" s="30"/>
      <c r="BB7" s="3" t="s">
        <v>6075</v>
      </c>
    </row>
    <row r="8" spans="1:55" s="25" customFormat="1" ht="145.19999999999999" x14ac:dyDescent="0.25">
      <c r="A8" s="1">
        <v>44061.897660416667</v>
      </c>
      <c r="B8" s="1" t="s">
        <v>4377</v>
      </c>
      <c r="C8" s="1" t="s">
        <v>4378</v>
      </c>
      <c r="D8" s="1">
        <v>3</v>
      </c>
      <c r="E8" s="1" t="s">
        <v>4517</v>
      </c>
      <c r="F8" s="8" t="s">
        <v>4518</v>
      </c>
      <c r="G8" s="1" t="s">
        <v>4380</v>
      </c>
      <c r="H8" s="1" t="s">
        <v>4519</v>
      </c>
      <c r="I8" s="8" t="s">
        <v>3320</v>
      </c>
      <c r="J8" s="23"/>
      <c r="K8" s="23"/>
      <c r="L8" s="24"/>
      <c r="M8" s="1" t="s">
        <v>4407</v>
      </c>
      <c r="N8" s="1" t="s">
        <v>4520</v>
      </c>
      <c r="O8" s="8" t="s">
        <v>3373</v>
      </c>
      <c r="P8" s="1" t="s">
        <v>4384</v>
      </c>
      <c r="Q8" s="1" t="s">
        <v>4521</v>
      </c>
      <c r="R8" s="8" t="s">
        <v>3246</v>
      </c>
      <c r="S8" s="1" t="s">
        <v>4378</v>
      </c>
      <c r="T8" s="1" t="s">
        <v>4386</v>
      </c>
      <c r="U8" s="1" t="s">
        <v>4387</v>
      </c>
      <c r="V8" s="1">
        <v>4</v>
      </c>
      <c r="W8" s="1" t="s">
        <v>4495</v>
      </c>
      <c r="X8" s="8"/>
      <c r="Y8" s="1" t="s">
        <v>4522</v>
      </c>
      <c r="Z8" s="1" t="s">
        <v>4434</v>
      </c>
      <c r="AA8" s="1" t="s">
        <v>4435</v>
      </c>
      <c r="AB8" s="1" t="s">
        <v>4523</v>
      </c>
      <c r="AC8" s="8" t="s">
        <v>3244</v>
      </c>
      <c r="AD8" s="1" t="s">
        <v>4524</v>
      </c>
      <c r="AE8" s="8" t="s">
        <v>4525</v>
      </c>
      <c r="AF8" s="1" t="s">
        <v>4526</v>
      </c>
      <c r="AG8" s="8" t="s">
        <v>3426</v>
      </c>
      <c r="AH8" s="1">
        <v>2</v>
      </c>
      <c r="AI8" s="1" t="s">
        <v>4527</v>
      </c>
      <c r="AJ8" s="8" t="s">
        <v>3991</v>
      </c>
      <c r="AK8" s="1">
        <v>4</v>
      </c>
      <c r="AL8" s="1" t="s">
        <v>4528</v>
      </c>
      <c r="AM8" s="8" t="s">
        <v>3423</v>
      </c>
      <c r="AN8" s="1">
        <v>4</v>
      </c>
      <c r="AO8" s="1" t="s">
        <v>4529</v>
      </c>
      <c r="AP8" s="8" t="s">
        <v>4530</v>
      </c>
      <c r="AQ8" s="1">
        <v>4</v>
      </c>
      <c r="AR8" s="1" t="s">
        <v>4398</v>
      </c>
      <c r="AS8" s="1" t="s">
        <v>4531</v>
      </c>
      <c r="AT8" s="8" t="s">
        <v>3429</v>
      </c>
      <c r="AU8" s="1" t="s">
        <v>62</v>
      </c>
      <c r="AV8" s="1" t="s">
        <v>4532</v>
      </c>
      <c r="AW8" s="1" t="s">
        <v>4401</v>
      </c>
      <c r="AX8" s="23"/>
      <c r="AY8" s="24"/>
      <c r="AZ8" s="1" t="s">
        <v>4403</v>
      </c>
      <c r="BA8" s="30"/>
      <c r="BB8" s="3" t="s">
        <v>6075</v>
      </c>
    </row>
    <row r="9" spans="1:55" s="25" customFormat="1" ht="290.39999999999998" x14ac:dyDescent="0.25">
      <c r="A9" s="1">
        <v>44061.905086273153</v>
      </c>
      <c r="B9" s="1" t="s">
        <v>4377</v>
      </c>
      <c r="C9" s="1" t="s">
        <v>4378</v>
      </c>
      <c r="D9" s="1">
        <v>2</v>
      </c>
      <c r="E9" s="1" t="s">
        <v>4551</v>
      </c>
      <c r="F9" s="8" t="s">
        <v>4552</v>
      </c>
      <c r="G9" s="1" t="s">
        <v>4501</v>
      </c>
      <c r="H9" s="1" t="s">
        <v>4553</v>
      </c>
      <c r="I9" s="8" t="s">
        <v>4330</v>
      </c>
      <c r="J9" s="1" t="s">
        <v>4504</v>
      </c>
      <c r="K9" s="1" t="s">
        <v>4554</v>
      </c>
      <c r="L9" s="8" t="s">
        <v>4555</v>
      </c>
      <c r="M9" s="1" t="s">
        <v>4381</v>
      </c>
      <c r="N9" s="1" t="s">
        <v>4556</v>
      </c>
      <c r="O9" s="8" t="s">
        <v>3749</v>
      </c>
      <c r="P9" s="1" t="s">
        <v>4384</v>
      </c>
      <c r="Q9" s="1" t="s">
        <v>4557</v>
      </c>
      <c r="R9" s="8" t="s">
        <v>3277</v>
      </c>
      <c r="S9" s="1" t="s">
        <v>4378</v>
      </c>
      <c r="T9" s="1" t="s">
        <v>4386</v>
      </c>
      <c r="U9" s="1" t="s">
        <v>4387</v>
      </c>
      <c r="V9" s="1">
        <v>4</v>
      </c>
      <c r="W9" s="1" t="s">
        <v>4388</v>
      </c>
      <c r="X9" s="8"/>
      <c r="Y9" s="1" t="s">
        <v>4558</v>
      </c>
      <c r="Z9" s="1" t="s">
        <v>4390</v>
      </c>
      <c r="AA9" s="1" t="s">
        <v>4435</v>
      </c>
      <c r="AB9" s="1" t="s">
        <v>4559</v>
      </c>
      <c r="AC9" s="8" t="s">
        <v>3329</v>
      </c>
      <c r="AD9" s="1" t="s">
        <v>4560</v>
      </c>
      <c r="AE9" s="8" t="s">
        <v>3244</v>
      </c>
      <c r="AF9" s="1" t="s">
        <v>4561</v>
      </c>
      <c r="AG9" s="8" t="s">
        <v>3635</v>
      </c>
      <c r="AH9" s="1">
        <v>2</v>
      </c>
      <c r="AI9" s="1" t="s">
        <v>4562</v>
      </c>
      <c r="AJ9" s="8" t="s">
        <v>3355</v>
      </c>
      <c r="AK9" s="1">
        <v>4</v>
      </c>
      <c r="AL9" s="1" t="s">
        <v>4563</v>
      </c>
      <c r="AM9" s="8" t="s">
        <v>3302</v>
      </c>
      <c r="AN9" s="1">
        <v>3</v>
      </c>
      <c r="AO9" s="1" t="s">
        <v>4564</v>
      </c>
      <c r="AP9" s="8" t="s">
        <v>3447</v>
      </c>
      <c r="AQ9" s="1">
        <v>4</v>
      </c>
      <c r="AR9" s="1" t="s">
        <v>4398</v>
      </c>
      <c r="AS9" s="1" t="s">
        <v>4565</v>
      </c>
      <c r="AT9" s="8" t="s">
        <v>4566</v>
      </c>
      <c r="AU9" s="1" t="s">
        <v>62</v>
      </c>
      <c r="AV9" s="1" t="s">
        <v>4532</v>
      </c>
      <c r="AW9" s="1" t="s">
        <v>4567</v>
      </c>
      <c r="AX9" s="23"/>
      <c r="AY9" s="24"/>
      <c r="AZ9" s="1" t="s">
        <v>4403</v>
      </c>
      <c r="BA9" s="30"/>
      <c r="BB9" s="3" t="s">
        <v>6075</v>
      </c>
    </row>
    <row r="10" spans="1:55" s="25" customFormat="1" ht="224.4" x14ac:dyDescent="0.25">
      <c r="A10" s="1">
        <v>44061.911808032411</v>
      </c>
      <c r="B10" s="1" t="s">
        <v>4377</v>
      </c>
      <c r="C10" s="1" t="s">
        <v>4378</v>
      </c>
      <c r="D10" s="1">
        <v>1</v>
      </c>
      <c r="E10" s="1" t="s">
        <v>4582</v>
      </c>
      <c r="F10" s="8" t="s">
        <v>3717</v>
      </c>
      <c r="G10" s="1" t="s">
        <v>4501</v>
      </c>
      <c r="H10" s="1" t="s">
        <v>4583</v>
      </c>
      <c r="I10" s="8" t="s">
        <v>4239</v>
      </c>
      <c r="J10" s="1" t="s">
        <v>4584</v>
      </c>
      <c r="K10" s="1" t="s">
        <v>4585</v>
      </c>
      <c r="L10" s="8" t="s">
        <v>4586</v>
      </c>
      <c r="M10" s="1" t="s">
        <v>4407</v>
      </c>
      <c r="N10" s="1" t="s">
        <v>4587</v>
      </c>
      <c r="O10" s="8" t="s">
        <v>4588</v>
      </c>
      <c r="P10" s="1" t="s">
        <v>4384</v>
      </c>
      <c r="Q10" s="1" t="s">
        <v>4589</v>
      </c>
      <c r="R10" s="8" t="s">
        <v>3259</v>
      </c>
      <c r="S10" s="1" t="s">
        <v>4454</v>
      </c>
      <c r="T10" s="1" t="s">
        <v>4412</v>
      </c>
      <c r="U10" s="1" t="s">
        <v>4386</v>
      </c>
      <c r="V10" s="1">
        <v>1</v>
      </c>
      <c r="W10" s="1" t="s">
        <v>4590</v>
      </c>
      <c r="X10" s="8"/>
      <c r="Y10" s="1" t="s">
        <v>4591</v>
      </c>
      <c r="Z10" s="1" t="s">
        <v>4592</v>
      </c>
      <c r="AA10" s="1" t="s">
        <v>4435</v>
      </c>
      <c r="AB10" s="1" t="s">
        <v>4593</v>
      </c>
      <c r="AC10" s="8" t="s">
        <v>3244</v>
      </c>
      <c r="AD10" s="1" t="s">
        <v>4594</v>
      </c>
      <c r="AE10" s="8" t="s">
        <v>3265</v>
      </c>
      <c r="AF10" s="1" t="s">
        <v>4595</v>
      </c>
      <c r="AG10" s="8" t="s">
        <v>3635</v>
      </c>
      <c r="AH10" s="1">
        <v>2</v>
      </c>
      <c r="AI10" s="1" t="s">
        <v>4596</v>
      </c>
      <c r="AJ10" s="8" t="s">
        <v>4597</v>
      </c>
      <c r="AK10" s="1">
        <v>5</v>
      </c>
      <c r="AL10" s="1" t="s">
        <v>4598</v>
      </c>
      <c r="AM10" s="8" t="s">
        <v>4599</v>
      </c>
      <c r="AN10" s="1">
        <v>4</v>
      </c>
      <c r="AO10" s="1" t="s">
        <v>4600</v>
      </c>
      <c r="AP10" s="8" t="s">
        <v>3507</v>
      </c>
      <c r="AQ10" s="1">
        <v>2</v>
      </c>
      <c r="AR10" s="1" t="s">
        <v>4548</v>
      </c>
      <c r="AS10" s="1" t="s">
        <v>4601</v>
      </c>
      <c r="AT10" s="8" t="s">
        <v>4602</v>
      </c>
      <c r="AU10" s="1" t="s">
        <v>62</v>
      </c>
      <c r="AV10" s="1" t="s">
        <v>4532</v>
      </c>
      <c r="AW10" s="1" t="s">
        <v>4401</v>
      </c>
      <c r="AX10" s="13" t="s">
        <v>4603</v>
      </c>
      <c r="AY10" s="8" t="s">
        <v>4604</v>
      </c>
      <c r="AZ10" s="1" t="s">
        <v>4403</v>
      </c>
      <c r="BA10" s="30"/>
      <c r="BB10" s="3" t="s">
        <v>6075</v>
      </c>
    </row>
    <row r="11" spans="1:55" s="25" customFormat="1" ht="105.6" x14ac:dyDescent="0.25">
      <c r="A11" s="1">
        <v>44061.928364942127</v>
      </c>
      <c r="B11" s="1" t="s">
        <v>4377</v>
      </c>
      <c r="C11" s="1" t="s">
        <v>4605</v>
      </c>
      <c r="D11" s="1">
        <v>3</v>
      </c>
      <c r="E11" s="1" t="s">
        <v>4606</v>
      </c>
      <c r="F11" s="8" t="s">
        <v>3246</v>
      </c>
      <c r="G11" s="1" t="s">
        <v>4501</v>
      </c>
      <c r="H11" s="1" t="s">
        <v>4607</v>
      </c>
      <c r="I11" s="8" t="s">
        <v>3259</v>
      </c>
      <c r="J11" s="1" t="s">
        <v>4504</v>
      </c>
      <c r="K11" s="1" t="s">
        <v>4608</v>
      </c>
      <c r="L11" s="8" t="s">
        <v>4609</v>
      </c>
      <c r="M11" s="1" t="s">
        <v>4407</v>
      </c>
      <c r="N11" s="1" t="s">
        <v>4610</v>
      </c>
      <c r="O11" s="8" t="s">
        <v>3244</v>
      </c>
      <c r="P11" s="1" t="s">
        <v>4384</v>
      </c>
      <c r="Q11" s="1" t="s">
        <v>4611</v>
      </c>
      <c r="R11" s="8" t="s">
        <v>3265</v>
      </c>
      <c r="S11" s="1" t="s">
        <v>4411</v>
      </c>
      <c r="T11" s="1" t="s">
        <v>4412</v>
      </c>
      <c r="U11" s="1" t="s">
        <v>4386</v>
      </c>
      <c r="V11" s="1">
        <v>4</v>
      </c>
      <c r="W11" s="1" t="s">
        <v>4612</v>
      </c>
      <c r="X11" s="8"/>
      <c r="Y11" s="1" t="s">
        <v>4496</v>
      </c>
      <c r="Z11" s="1" t="s">
        <v>4592</v>
      </c>
      <c r="AA11" s="1" t="s">
        <v>4435</v>
      </c>
      <c r="AB11" s="1" t="s">
        <v>4613</v>
      </c>
      <c r="AC11" s="8" t="s">
        <v>3244</v>
      </c>
      <c r="AD11" s="1" t="s">
        <v>4614</v>
      </c>
      <c r="AE11" s="8" t="s">
        <v>3265</v>
      </c>
      <c r="AF11" s="1" t="s">
        <v>4615</v>
      </c>
      <c r="AG11" s="8" t="s">
        <v>3426</v>
      </c>
      <c r="AH11" s="1">
        <v>1</v>
      </c>
      <c r="AI11" s="1" t="s">
        <v>4616</v>
      </c>
      <c r="AJ11" s="8" t="s">
        <v>3355</v>
      </c>
      <c r="AK11" s="1">
        <v>5</v>
      </c>
      <c r="AL11" s="1" t="s">
        <v>4617</v>
      </c>
      <c r="AM11" s="8" t="s">
        <v>3423</v>
      </c>
      <c r="AN11" s="1">
        <v>5</v>
      </c>
      <c r="AO11" s="1" t="s">
        <v>4618</v>
      </c>
      <c r="AP11" s="8" t="s">
        <v>3906</v>
      </c>
      <c r="AQ11" s="1">
        <v>5</v>
      </c>
      <c r="AR11" s="1" t="s">
        <v>4398</v>
      </c>
      <c r="AS11" s="1" t="s">
        <v>4619</v>
      </c>
      <c r="AT11" s="8" t="s">
        <v>3290</v>
      </c>
      <c r="AU11" s="1" t="s">
        <v>112</v>
      </c>
      <c r="AV11" s="1" t="s">
        <v>4516</v>
      </c>
      <c r="AW11" s="1" t="s">
        <v>4401</v>
      </c>
      <c r="AX11" s="23"/>
      <c r="AY11" s="24"/>
      <c r="AZ11" s="1" t="s">
        <v>4403</v>
      </c>
      <c r="BA11" s="30"/>
      <c r="BB11" s="3" t="s">
        <v>6075</v>
      </c>
    </row>
    <row r="12" spans="1:55" s="25" customFormat="1" ht="382.8" x14ac:dyDescent="0.25">
      <c r="A12" s="1">
        <v>44061.930809849538</v>
      </c>
      <c r="B12" s="1" t="s">
        <v>4377</v>
      </c>
      <c r="C12" s="1" t="s">
        <v>4378</v>
      </c>
      <c r="D12" s="1">
        <v>4</v>
      </c>
      <c r="E12" s="1" t="s">
        <v>4620</v>
      </c>
      <c r="F12" s="8" t="s">
        <v>3334</v>
      </c>
      <c r="G12" s="1" t="s">
        <v>4501</v>
      </c>
      <c r="H12" s="1" t="s">
        <v>4621</v>
      </c>
      <c r="I12" s="8" t="s">
        <v>4622</v>
      </c>
      <c r="J12" s="1" t="s">
        <v>4504</v>
      </c>
      <c r="K12" s="1" t="s">
        <v>4623</v>
      </c>
      <c r="L12" s="8" t="s">
        <v>4624</v>
      </c>
      <c r="M12" s="1" t="s">
        <v>4407</v>
      </c>
      <c r="N12" s="1" t="s">
        <v>4625</v>
      </c>
      <c r="O12" s="8" t="s">
        <v>3244</v>
      </c>
      <c r="P12" s="1" t="s">
        <v>4409</v>
      </c>
      <c r="Q12" s="1" t="s">
        <v>4626</v>
      </c>
      <c r="R12" s="8" t="s">
        <v>3259</v>
      </c>
      <c r="S12" s="1" t="s">
        <v>4378</v>
      </c>
      <c r="T12" s="1" t="s">
        <v>4386</v>
      </c>
      <c r="U12" s="1" t="s">
        <v>4386</v>
      </c>
      <c r="V12" s="1">
        <v>3</v>
      </c>
      <c r="W12" s="1" t="s">
        <v>4495</v>
      </c>
      <c r="X12" s="8"/>
      <c r="Y12" s="1" t="s">
        <v>4473</v>
      </c>
      <c r="Z12" s="1" t="s">
        <v>4434</v>
      </c>
      <c r="AA12" s="1" t="s">
        <v>4391</v>
      </c>
      <c r="AB12" s="1" t="s">
        <v>4627</v>
      </c>
      <c r="AC12" s="8" t="s">
        <v>4083</v>
      </c>
      <c r="AD12" s="1" t="s">
        <v>4628</v>
      </c>
      <c r="AE12" s="8" t="s">
        <v>3425</v>
      </c>
      <c r="AF12" s="13" t="s">
        <v>4629</v>
      </c>
      <c r="AG12" s="8" t="s">
        <v>4630</v>
      </c>
      <c r="AH12" s="1">
        <v>2</v>
      </c>
      <c r="AI12" s="1" t="s">
        <v>4631</v>
      </c>
      <c r="AJ12" s="8" t="s">
        <v>3707</v>
      </c>
      <c r="AK12" s="1">
        <v>4</v>
      </c>
      <c r="AL12" s="1" t="s">
        <v>4632</v>
      </c>
      <c r="AM12" s="8" t="s">
        <v>4633</v>
      </c>
      <c r="AN12" s="1">
        <v>4</v>
      </c>
      <c r="AO12" s="1" t="s">
        <v>4634</v>
      </c>
      <c r="AP12" s="8" t="s">
        <v>4635</v>
      </c>
      <c r="AQ12" s="1">
        <v>4</v>
      </c>
      <c r="AR12" s="1" t="s">
        <v>4486</v>
      </c>
      <c r="AS12" s="13" t="s">
        <v>4636</v>
      </c>
      <c r="AT12" s="8" t="s">
        <v>4637</v>
      </c>
      <c r="AU12" s="1" t="s">
        <v>684</v>
      </c>
      <c r="AV12" s="1" t="s">
        <v>4424</v>
      </c>
      <c r="AW12" s="1" t="s">
        <v>4401</v>
      </c>
      <c r="AX12" s="23"/>
      <c r="AY12" s="24"/>
      <c r="AZ12" s="1" t="s">
        <v>4403</v>
      </c>
      <c r="BA12" s="30"/>
      <c r="BB12" s="3" t="s">
        <v>6075</v>
      </c>
    </row>
    <row r="13" spans="1:55" s="25" customFormat="1" ht="105.6" x14ac:dyDescent="0.25">
      <c r="A13" s="1">
        <v>44061.957324351853</v>
      </c>
      <c r="B13" s="1" t="s">
        <v>4377</v>
      </c>
      <c r="C13" s="1" t="s">
        <v>4404</v>
      </c>
      <c r="D13" s="1">
        <v>4</v>
      </c>
      <c r="E13" s="1" t="s">
        <v>4638</v>
      </c>
      <c r="F13" s="8" t="s">
        <v>3472</v>
      </c>
      <c r="G13" s="1" t="s">
        <v>4380</v>
      </c>
      <c r="H13" s="1" t="s">
        <v>4639</v>
      </c>
      <c r="I13" s="8" t="s">
        <v>3472</v>
      </c>
      <c r="J13" s="23"/>
      <c r="K13" s="23"/>
      <c r="L13" s="24"/>
      <c r="M13" s="1" t="s">
        <v>4407</v>
      </c>
      <c r="N13" s="1" t="s">
        <v>4640</v>
      </c>
      <c r="O13" s="8" t="s">
        <v>3287</v>
      </c>
      <c r="P13" s="1" t="s">
        <v>4409</v>
      </c>
      <c r="Q13" s="1" t="s">
        <v>4641</v>
      </c>
      <c r="R13" s="8" t="s">
        <v>3259</v>
      </c>
      <c r="S13" s="1" t="s">
        <v>4411</v>
      </c>
      <c r="T13" s="1" t="s">
        <v>4412</v>
      </c>
      <c r="U13" s="1" t="s">
        <v>4386</v>
      </c>
      <c r="V13" s="1">
        <v>4</v>
      </c>
      <c r="W13" s="1" t="s">
        <v>4642</v>
      </c>
      <c r="X13" s="8" t="s">
        <v>3463</v>
      </c>
      <c r="Y13" s="1" t="s">
        <v>4496</v>
      </c>
      <c r="Z13" s="1" t="s">
        <v>4390</v>
      </c>
      <c r="AA13" s="1" t="s">
        <v>4435</v>
      </c>
      <c r="AB13" s="1" t="s">
        <v>4643</v>
      </c>
      <c r="AC13" s="8" t="s">
        <v>4309</v>
      </c>
      <c r="AD13" s="1" t="s">
        <v>4644</v>
      </c>
      <c r="AE13" s="8" t="s">
        <v>3265</v>
      </c>
      <c r="AF13" s="1" t="s">
        <v>4645</v>
      </c>
      <c r="AG13" s="8" t="s">
        <v>3507</v>
      </c>
      <c r="AH13" s="1">
        <v>3</v>
      </c>
      <c r="AI13" s="1" t="s">
        <v>4646</v>
      </c>
      <c r="AJ13" s="8" t="s">
        <v>3302</v>
      </c>
      <c r="AK13" s="1">
        <v>4</v>
      </c>
      <c r="AL13" s="1" t="s">
        <v>4647</v>
      </c>
      <c r="AM13" s="8" t="s">
        <v>4648</v>
      </c>
      <c r="AN13" s="1">
        <v>2</v>
      </c>
      <c r="AO13" s="1" t="s">
        <v>4649</v>
      </c>
      <c r="AP13" s="8" t="s">
        <v>3346</v>
      </c>
      <c r="AQ13" s="1">
        <v>5</v>
      </c>
      <c r="AR13" s="1" t="s">
        <v>4398</v>
      </c>
      <c r="AS13" s="1" t="s">
        <v>4650</v>
      </c>
      <c r="AT13" s="8" t="s">
        <v>4651</v>
      </c>
      <c r="AU13" s="1" t="s">
        <v>62</v>
      </c>
      <c r="AV13" s="1" t="s">
        <v>4400</v>
      </c>
      <c r="AW13" s="1" t="s">
        <v>4401</v>
      </c>
      <c r="AX13" s="23"/>
      <c r="AY13" s="24"/>
      <c r="AZ13" s="1" t="s">
        <v>4403</v>
      </c>
      <c r="BA13" s="30"/>
      <c r="BB13" s="3" t="s">
        <v>6075</v>
      </c>
    </row>
    <row r="14" spans="1:55" s="25" customFormat="1" ht="250.8" x14ac:dyDescent="0.25">
      <c r="A14" s="1">
        <v>44061.96251125</v>
      </c>
      <c r="B14" s="1" t="s">
        <v>4377</v>
      </c>
      <c r="C14" s="1" t="s">
        <v>4378</v>
      </c>
      <c r="D14" s="1">
        <v>2</v>
      </c>
      <c r="E14" s="1" t="s">
        <v>4652</v>
      </c>
      <c r="F14" s="8" t="s">
        <v>3472</v>
      </c>
      <c r="G14" s="1" t="s">
        <v>4380</v>
      </c>
      <c r="H14" s="1" t="s">
        <v>4653</v>
      </c>
      <c r="I14" s="8" t="s">
        <v>3239</v>
      </c>
      <c r="J14" s="23"/>
      <c r="K14" s="23"/>
      <c r="L14" s="24"/>
      <c r="M14" s="1" t="s">
        <v>4407</v>
      </c>
      <c r="N14" s="1" t="s">
        <v>4654</v>
      </c>
      <c r="O14" s="8" t="s">
        <v>3244</v>
      </c>
      <c r="P14" s="1" t="s">
        <v>4409</v>
      </c>
      <c r="Q14" s="1" t="s">
        <v>4655</v>
      </c>
      <c r="R14" s="8" t="s">
        <v>3259</v>
      </c>
      <c r="S14" s="1" t="s">
        <v>4378</v>
      </c>
      <c r="T14" s="1" t="s">
        <v>4412</v>
      </c>
      <c r="U14" s="1" t="s">
        <v>4387</v>
      </c>
      <c r="V14" s="1">
        <v>2</v>
      </c>
      <c r="W14" s="1" t="s">
        <v>4388</v>
      </c>
      <c r="X14" s="8"/>
      <c r="Y14" s="1" t="s">
        <v>4656</v>
      </c>
      <c r="Z14" s="1" t="s">
        <v>4390</v>
      </c>
      <c r="AA14" s="1" t="s">
        <v>4391</v>
      </c>
      <c r="AB14" s="1" t="s">
        <v>4657</v>
      </c>
      <c r="AC14" s="8" t="s">
        <v>3287</v>
      </c>
      <c r="AD14" s="1" t="s">
        <v>4658</v>
      </c>
      <c r="AE14" s="8" t="s">
        <v>3265</v>
      </c>
      <c r="AF14" s="1" t="s">
        <v>4659</v>
      </c>
      <c r="AG14" s="8" t="s">
        <v>4660</v>
      </c>
      <c r="AH14" s="1">
        <v>2</v>
      </c>
      <c r="AI14" s="1" t="s">
        <v>4661</v>
      </c>
      <c r="AJ14" s="8" t="s">
        <v>4662</v>
      </c>
      <c r="AK14" s="1">
        <v>4</v>
      </c>
      <c r="AL14" s="1" t="s">
        <v>4663</v>
      </c>
      <c r="AM14" s="8" t="s">
        <v>3609</v>
      </c>
      <c r="AN14" s="1">
        <v>4</v>
      </c>
      <c r="AO14" s="1" t="s">
        <v>4664</v>
      </c>
      <c r="AP14" s="8" t="s">
        <v>4665</v>
      </c>
      <c r="AQ14" s="1">
        <v>5</v>
      </c>
      <c r="AR14" s="1" t="s">
        <v>4398</v>
      </c>
      <c r="AS14" s="1" t="s">
        <v>4666</v>
      </c>
      <c r="AT14" s="8" t="s">
        <v>4667</v>
      </c>
      <c r="AU14" s="1" t="s">
        <v>684</v>
      </c>
      <c r="AV14" s="1" t="s">
        <v>4668</v>
      </c>
      <c r="AW14" s="1" t="s">
        <v>4401</v>
      </c>
      <c r="AX14" s="23"/>
      <c r="AY14" s="24"/>
      <c r="AZ14" s="1" t="s">
        <v>4403</v>
      </c>
      <c r="BA14" s="30"/>
      <c r="BB14" s="3" t="s">
        <v>6075</v>
      </c>
    </row>
    <row r="15" spans="1:55" s="25" customFormat="1" ht="224.4" x14ac:dyDescent="0.25">
      <c r="A15" s="1">
        <v>44061.972626319446</v>
      </c>
      <c r="B15" s="1" t="s">
        <v>4377</v>
      </c>
      <c r="C15" s="1" t="s">
        <v>4426</v>
      </c>
      <c r="D15" s="1">
        <v>1</v>
      </c>
      <c r="E15" s="1" t="s">
        <v>4669</v>
      </c>
      <c r="F15" s="8" t="s">
        <v>4670</v>
      </c>
      <c r="G15" s="1" t="s">
        <v>4380</v>
      </c>
      <c r="H15" s="1" t="s">
        <v>4671</v>
      </c>
      <c r="I15" s="8" t="s">
        <v>4672</v>
      </c>
      <c r="J15" s="23"/>
      <c r="K15" s="23"/>
      <c r="L15" s="24"/>
      <c r="M15" s="1" t="s">
        <v>4407</v>
      </c>
      <c r="N15" s="1" t="s">
        <v>4673</v>
      </c>
      <c r="O15" s="8" t="s">
        <v>3244</v>
      </c>
      <c r="P15" s="1" t="s">
        <v>4409</v>
      </c>
      <c r="Q15" s="1" t="s">
        <v>4674</v>
      </c>
      <c r="R15" s="8" t="s">
        <v>3259</v>
      </c>
      <c r="S15" s="1" t="s">
        <v>4411</v>
      </c>
      <c r="T15" s="1" t="s">
        <v>4412</v>
      </c>
      <c r="U15" s="1" t="s">
        <v>4386</v>
      </c>
      <c r="V15" s="1">
        <v>3</v>
      </c>
      <c r="W15" s="1" t="s">
        <v>4675</v>
      </c>
      <c r="X15" s="8"/>
      <c r="Y15" s="1" t="s">
        <v>4676</v>
      </c>
      <c r="Z15" s="1" t="s">
        <v>4592</v>
      </c>
      <c r="AA15" s="1" t="s">
        <v>4435</v>
      </c>
      <c r="AB15" s="1" t="s">
        <v>4677</v>
      </c>
      <c r="AC15" s="8" t="s">
        <v>3246</v>
      </c>
      <c r="AD15" s="1" t="s">
        <v>4678</v>
      </c>
      <c r="AE15" s="8" t="s">
        <v>3265</v>
      </c>
      <c r="AF15" s="1" t="s">
        <v>4679</v>
      </c>
      <c r="AG15" s="8" t="s">
        <v>3906</v>
      </c>
      <c r="AH15" s="1">
        <v>2</v>
      </c>
      <c r="AI15" s="1" t="s">
        <v>4680</v>
      </c>
      <c r="AJ15" s="8" t="s">
        <v>3906</v>
      </c>
      <c r="AK15" s="1">
        <v>3</v>
      </c>
      <c r="AL15" s="1" t="s">
        <v>4681</v>
      </c>
      <c r="AM15" s="8" t="s">
        <v>3906</v>
      </c>
      <c r="AN15" s="1">
        <v>3</v>
      </c>
      <c r="AO15" s="1" t="s">
        <v>4681</v>
      </c>
      <c r="AP15" s="8" t="s">
        <v>3906</v>
      </c>
      <c r="AQ15" s="1">
        <v>3</v>
      </c>
      <c r="AR15" s="1" t="s">
        <v>4548</v>
      </c>
      <c r="AS15" s="1" t="s">
        <v>4682</v>
      </c>
      <c r="AT15" s="8" t="s">
        <v>4683</v>
      </c>
      <c r="AU15" s="1" t="s">
        <v>62</v>
      </c>
      <c r="AV15" s="1" t="s">
        <v>4532</v>
      </c>
      <c r="AW15" s="23"/>
      <c r="AX15" s="23"/>
      <c r="AY15" s="24"/>
      <c r="AZ15" s="1" t="s">
        <v>4403</v>
      </c>
      <c r="BA15" s="30"/>
      <c r="BB15" s="86" t="s">
        <v>6075</v>
      </c>
    </row>
    <row r="16" spans="1:55" s="25" customFormat="1" ht="316.8" x14ac:dyDescent="0.25">
      <c r="A16" s="1">
        <v>44061.974758912038</v>
      </c>
      <c r="B16" s="1" t="s">
        <v>4377</v>
      </c>
      <c r="C16" s="1" t="s">
        <v>4378</v>
      </c>
      <c r="D16" s="1">
        <v>4</v>
      </c>
      <c r="E16" s="1" t="s">
        <v>4684</v>
      </c>
      <c r="F16" s="8" t="s">
        <v>3547</v>
      </c>
      <c r="G16" s="1" t="s">
        <v>4501</v>
      </c>
      <c r="H16" s="1" t="s">
        <v>4685</v>
      </c>
      <c r="I16" s="8" t="s">
        <v>3567</v>
      </c>
      <c r="J16" s="1" t="s">
        <v>4504</v>
      </c>
      <c r="K16" s="1" t="s">
        <v>4686</v>
      </c>
      <c r="L16" s="8" t="s">
        <v>4687</v>
      </c>
      <c r="M16" s="1" t="s">
        <v>4407</v>
      </c>
      <c r="N16" s="1" t="s">
        <v>4688</v>
      </c>
      <c r="O16" s="8" t="s">
        <v>3244</v>
      </c>
      <c r="P16" s="1" t="s">
        <v>4384</v>
      </c>
      <c r="Q16" s="1" t="s">
        <v>4689</v>
      </c>
      <c r="R16" s="8" t="s">
        <v>3259</v>
      </c>
      <c r="S16" s="1" t="s">
        <v>4378</v>
      </c>
      <c r="T16" s="1" t="s">
        <v>4386</v>
      </c>
      <c r="U16" s="1" t="s">
        <v>4387</v>
      </c>
      <c r="V16" s="1">
        <v>4</v>
      </c>
      <c r="W16" s="1" t="s">
        <v>4690</v>
      </c>
      <c r="X16" s="8"/>
      <c r="Y16" s="1" t="s">
        <v>4496</v>
      </c>
      <c r="Z16" s="1" t="s">
        <v>4592</v>
      </c>
      <c r="AA16" s="1" t="s">
        <v>4435</v>
      </c>
      <c r="AB16" s="1" t="s">
        <v>4691</v>
      </c>
      <c r="AC16" s="8" t="s">
        <v>3265</v>
      </c>
      <c r="AD16" s="1" t="s">
        <v>4692</v>
      </c>
      <c r="AE16" s="8" t="s">
        <v>6054</v>
      </c>
      <c r="AF16" s="1" t="s">
        <v>4693</v>
      </c>
      <c r="AG16" s="8" t="s">
        <v>3426</v>
      </c>
      <c r="AH16" s="1">
        <v>3</v>
      </c>
      <c r="AI16" s="1" t="s">
        <v>4694</v>
      </c>
      <c r="AJ16" s="8" t="s">
        <v>4695</v>
      </c>
      <c r="AK16" s="1">
        <v>4</v>
      </c>
      <c r="AL16" s="1" t="s">
        <v>4696</v>
      </c>
      <c r="AM16" s="8" t="s">
        <v>3346</v>
      </c>
      <c r="AN16" s="1">
        <v>4</v>
      </c>
      <c r="AO16" s="1" t="s">
        <v>4697</v>
      </c>
      <c r="AP16" s="8" t="s">
        <v>3562</v>
      </c>
      <c r="AQ16" s="1">
        <v>4</v>
      </c>
      <c r="AR16" s="1" t="s">
        <v>4548</v>
      </c>
      <c r="AS16" s="1" t="s">
        <v>4698</v>
      </c>
      <c r="AT16" s="8" t="s">
        <v>4699</v>
      </c>
      <c r="AU16" s="1" t="s">
        <v>62</v>
      </c>
      <c r="AV16" s="1" t="s">
        <v>4400</v>
      </c>
      <c r="AW16" s="1" t="s">
        <v>4700</v>
      </c>
      <c r="AX16" s="23"/>
      <c r="AY16" s="24"/>
      <c r="AZ16" s="1" t="s">
        <v>4403</v>
      </c>
      <c r="BA16" s="30"/>
      <c r="BB16" s="3" t="s">
        <v>6075</v>
      </c>
    </row>
    <row r="17" spans="1:54" s="25" customFormat="1" ht="198" x14ac:dyDescent="0.25">
      <c r="A17" s="1">
        <v>44061.98384270833</v>
      </c>
      <c r="B17" s="1" t="s">
        <v>4377</v>
      </c>
      <c r="C17" s="1" t="s">
        <v>4378</v>
      </c>
      <c r="D17" s="1">
        <v>4</v>
      </c>
      <c r="E17" s="1" t="s">
        <v>4701</v>
      </c>
      <c r="F17" s="8" t="s">
        <v>3246</v>
      </c>
      <c r="G17" s="1" t="s">
        <v>4380</v>
      </c>
      <c r="H17" s="1" t="s">
        <v>4702</v>
      </c>
      <c r="I17" s="8" t="s">
        <v>4703</v>
      </c>
      <c r="J17" s="23"/>
      <c r="K17" s="23"/>
      <c r="L17" s="24"/>
      <c r="M17" s="1" t="s">
        <v>4407</v>
      </c>
      <c r="N17" s="1" t="s">
        <v>4704</v>
      </c>
      <c r="O17" s="8" t="s">
        <v>3244</v>
      </c>
      <c r="P17" s="1" t="s">
        <v>4409</v>
      </c>
      <c r="Q17" s="1" t="s">
        <v>4705</v>
      </c>
      <c r="R17" s="8" t="s">
        <v>4706</v>
      </c>
      <c r="S17" s="1" t="s">
        <v>4411</v>
      </c>
      <c r="T17" s="1" t="s">
        <v>4412</v>
      </c>
      <c r="U17" s="1" t="s">
        <v>4412</v>
      </c>
      <c r="V17" s="1">
        <v>2</v>
      </c>
      <c r="W17" s="1" t="s">
        <v>4707</v>
      </c>
      <c r="X17" s="8"/>
      <c r="Y17" s="1" t="s">
        <v>4558</v>
      </c>
      <c r="Z17" s="1" t="s">
        <v>4708</v>
      </c>
      <c r="AA17" s="1" t="s">
        <v>4435</v>
      </c>
      <c r="AB17" s="1" t="s">
        <v>4709</v>
      </c>
      <c r="AC17" s="8" t="s">
        <v>3244</v>
      </c>
      <c r="AD17" s="1" t="s">
        <v>4710</v>
      </c>
      <c r="AE17" s="8" t="s">
        <v>3265</v>
      </c>
      <c r="AF17" s="1" t="s">
        <v>4711</v>
      </c>
      <c r="AG17" s="8" t="s">
        <v>3868</v>
      </c>
      <c r="AH17" s="1">
        <v>3</v>
      </c>
      <c r="AI17" s="1" t="s">
        <v>4711</v>
      </c>
      <c r="AJ17" s="8" t="s">
        <v>3868</v>
      </c>
      <c r="AK17" s="1">
        <v>3</v>
      </c>
      <c r="AL17" s="1" t="s">
        <v>4711</v>
      </c>
      <c r="AM17" s="8" t="s">
        <v>3868</v>
      </c>
      <c r="AN17" s="1">
        <v>3</v>
      </c>
      <c r="AO17" s="1" t="s">
        <v>4712</v>
      </c>
      <c r="AP17" s="8" t="s">
        <v>4713</v>
      </c>
      <c r="AQ17" s="1">
        <v>3</v>
      </c>
      <c r="AR17" s="1" t="s">
        <v>4714</v>
      </c>
      <c r="AS17" s="1" t="s">
        <v>4715</v>
      </c>
      <c r="AT17" s="8" t="s">
        <v>2745</v>
      </c>
      <c r="AU17" s="1" t="s">
        <v>62</v>
      </c>
      <c r="AV17" s="1" t="s">
        <v>4424</v>
      </c>
      <c r="AW17" s="1" t="s">
        <v>4401</v>
      </c>
      <c r="AX17" s="23"/>
      <c r="AY17" s="24"/>
      <c r="AZ17" s="1" t="s">
        <v>4403</v>
      </c>
      <c r="BA17" s="30"/>
      <c r="BB17" s="3" t="s">
        <v>6075</v>
      </c>
    </row>
    <row r="18" spans="1:54" s="25" customFormat="1" ht="250.8" x14ac:dyDescent="0.25">
      <c r="A18" s="1">
        <v>44061.994210046294</v>
      </c>
      <c r="B18" s="1" t="s">
        <v>4377</v>
      </c>
      <c r="C18" s="1" t="s">
        <v>4411</v>
      </c>
      <c r="D18" s="1">
        <v>3</v>
      </c>
      <c r="E18" s="1" t="s">
        <v>4716</v>
      </c>
      <c r="F18" s="8" t="s">
        <v>3472</v>
      </c>
      <c r="G18" s="1" t="s">
        <v>4380</v>
      </c>
      <c r="H18" s="1" t="s">
        <v>4717</v>
      </c>
      <c r="I18" s="8" t="s">
        <v>3239</v>
      </c>
      <c r="J18" s="23"/>
      <c r="K18" s="23"/>
      <c r="L18" s="24"/>
      <c r="M18" s="1" t="s">
        <v>4407</v>
      </c>
      <c r="N18" s="1" t="s">
        <v>4718</v>
      </c>
      <c r="O18" s="8" t="s">
        <v>3244</v>
      </c>
      <c r="P18" s="1" t="s">
        <v>4409</v>
      </c>
      <c r="Q18" s="1" t="s">
        <v>4719</v>
      </c>
      <c r="R18" s="8" t="s">
        <v>3259</v>
      </c>
      <c r="S18" s="1" t="s">
        <v>4411</v>
      </c>
      <c r="T18" s="1" t="s">
        <v>4386</v>
      </c>
      <c r="U18" s="1" t="s">
        <v>4412</v>
      </c>
      <c r="V18" s="1">
        <v>3</v>
      </c>
      <c r="W18" s="1" t="s">
        <v>4388</v>
      </c>
      <c r="X18" s="8"/>
      <c r="Y18" s="1" t="s">
        <v>4720</v>
      </c>
      <c r="Z18" s="1" t="s">
        <v>4434</v>
      </c>
      <c r="AA18" s="1" t="s">
        <v>4435</v>
      </c>
      <c r="AB18" s="1" t="s">
        <v>4721</v>
      </c>
      <c r="AC18" s="8" t="s">
        <v>4722</v>
      </c>
      <c r="AD18" s="1" t="s">
        <v>4723</v>
      </c>
      <c r="AE18" s="8" t="s">
        <v>6054</v>
      </c>
      <c r="AF18" s="1" t="s">
        <v>4724</v>
      </c>
      <c r="AG18" s="8" t="s">
        <v>4725</v>
      </c>
      <c r="AH18" s="1">
        <v>2</v>
      </c>
      <c r="AI18" s="1" t="s">
        <v>4726</v>
      </c>
      <c r="AJ18" s="8" t="s">
        <v>4727</v>
      </c>
      <c r="AK18" s="1">
        <v>4</v>
      </c>
      <c r="AL18" s="1" t="s">
        <v>4728</v>
      </c>
      <c r="AM18" s="8" t="s">
        <v>3835</v>
      </c>
      <c r="AN18" s="1">
        <v>3</v>
      </c>
      <c r="AO18" s="1" t="s">
        <v>4729</v>
      </c>
      <c r="AP18" s="8" t="s">
        <v>3302</v>
      </c>
      <c r="AQ18" s="1">
        <v>4</v>
      </c>
      <c r="AR18" s="1" t="s">
        <v>4398</v>
      </c>
      <c r="AS18" s="1" t="s">
        <v>4730</v>
      </c>
      <c r="AT18" s="8" t="s">
        <v>3333</v>
      </c>
      <c r="AU18" s="1" t="s">
        <v>62</v>
      </c>
      <c r="AV18" s="1" t="s">
        <v>4532</v>
      </c>
      <c r="AW18" s="1" t="s">
        <v>4401</v>
      </c>
      <c r="AX18" s="23"/>
      <c r="AY18" s="24"/>
      <c r="AZ18" s="1" t="s">
        <v>4403</v>
      </c>
      <c r="BA18" s="30"/>
      <c r="BB18" s="3" t="s">
        <v>6075</v>
      </c>
    </row>
    <row r="19" spans="1:54" s="25" customFormat="1" ht="237.6" x14ac:dyDescent="0.25">
      <c r="A19" s="1">
        <v>44062.012616608801</v>
      </c>
      <c r="B19" s="1" t="s">
        <v>4377</v>
      </c>
      <c r="C19" s="1" t="s">
        <v>4426</v>
      </c>
      <c r="D19" s="1">
        <v>5</v>
      </c>
      <c r="E19" s="1" t="s">
        <v>4731</v>
      </c>
      <c r="F19" s="8" t="s">
        <v>3472</v>
      </c>
      <c r="G19" s="1" t="s">
        <v>4380</v>
      </c>
      <c r="H19" s="1" t="s">
        <v>4732</v>
      </c>
      <c r="I19" s="8" t="s">
        <v>3286</v>
      </c>
      <c r="J19" s="23"/>
      <c r="K19" s="23"/>
      <c r="L19" s="24"/>
      <c r="M19" s="1" t="s">
        <v>4407</v>
      </c>
      <c r="N19" s="1" t="s">
        <v>4733</v>
      </c>
      <c r="O19" s="8" t="s">
        <v>3244</v>
      </c>
      <c r="P19" s="1" t="s">
        <v>4409</v>
      </c>
      <c r="Q19" s="1" t="s">
        <v>4734</v>
      </c>
      <c r="R19" s="8" t="s">
        <v>3285</v>
      </c>
      <c r="S19" s="1" t="s">
        <v>4411</v>
      </c>
      <c r="T19" s="1" t="s">
        <v>4412</v>
      </c>
      <c r="U19" s="1" t="s">
        <v>4386</v>
      </c>
      <c r="V19" s="1">
        <v>3</v>
      </c>
      <c r="W19" s="1" t="s">
        <v>4735</v>
      </c>
      <c r="X19" s="8"/>
      <c r="Y19" s="1" t="s">
        <v>4736</v>
      </c>
      <c r="Z19" s="1" t="s">
        <v>4390</v>
      </c>
      <c r="AA19" s="1" t="s">
        <v>4435</v>
      </c>
      <c r="AB19" s="1" t="s">
        <v>4737</v>
      </c>
      <c r="AC19" s="8" t="s">
        <v>3286</v>
      </c>
      <c r="AD19" s="1" t="s">
        <v>4738</v>
      </c>
      <c r="AE19" s="8" t="s">
        <v>3425</v>
      </c>
      <c r="AF19" s="1" t="s">
        <v>4739</v>
      </c>
      <c r="AG19" s="8" t="s">
        <v>4740</v>
      </c>
      <c r="AH19" s="1">
        <v>3</v>
      </c>
      <c r="AI19" s="1" t="s">
        <v>4741</v>
      </c>
      <c r="AJ19" s="8" t="s">
        <v>3366</v>
      </c>
      <c r="AK19" s="1">
        <v>5</v>
      </c>
      <c r="AL19" s="1" t="s">
        <v>4742</v>
      </c>
      <c r="AM19" s="8" t="s">
        <v>3423</v>
      </c>
      <c r="AN19" s="1">
        <v>5</v>
      </c>
      <c r="AO19" s="1" t="s">
        <v>4743</v>
      </c>
      <c r="AP19" s="8" t="s">
        <v>3240</v>
      </c>
      <c r="AQ19" s="1">
        <v>5</v>
      </c>
      <c r="AR19" s="1" t="s">
        <v>4548</v>
      </c>
      <c r="AS19" s="1" t="s">
        <v>4744</v>
      </c>
      <c r="AT19" s="8" t="s">
        <v>3325</v>
      </c>
      <c r="AU19" s="1" t="s">
        <v>62</v>
      </c>
      <c r="AV19" s="1" t="s">
        <v>4745</v>
      </c>
      <c r="AW19" s="1" t="s">
        <v>4401</v>
      </c>
      <c r="AX19" s="23"/>
      <c r="AY19" s="24"/>
      <c r="AZ19" s="1" t="s">
        <v>4403</v>
      </c>
      <c r="BA19" s="30"/>
      <c r="BB19" s="3" t="s">
        <v>6075</v>
      </c>
    </row>
    <row r="20" spans="1:54" s="25" customFormat="1" ht="369.6" x14ac:dyDescent="0.25">
      <c r="A20" s="1">
        <v>44062.099615150466</v>
      </c>
      <c r="B20" s="1" t="s">
        <v>4377</v>
      </c>
      <c r="C20" s="1" t="s">
        <v>4378</v>
      </c>
      <c r="D20" s="1">
        <v>1</v>
      </c>
      <c r="E20" s="1" t="s">
        <v>4746</v>
      </c>
      <c r="F20" s="8" t="s">
        <v>4747</v>
      </c>
      <c r="G20" s="1" t="s">
        <v>4380</v>
      </c>
      <c r="H20" s="1" t="s">
        <v>4748</v>
      </c>
      <c r="I20" s="8" t="s">
        <v>3286</v>
      </c>
      <c r="J20" s="23"/>
      <c r="K20" s="23"/>
      <c r="L20" s="24"/>
      <c r="M20" s="1" t="s">
        <v>4407</v>
      </c>
      <c r="N20" s="1" t="s">
        <v>4749</v>
      </c>
      <c r="O20" s="8" t="s">
        <v>3244</v>
      </c>
      <c r="P20" s="1" t="s">
        <v>4409</v>
      </c>
      <c r="Q20" s="1" t="s">
        <v>4750</v>
      </c>
      <c r="R20" s="8" t="s">
        <v>4751</v>
      </c>
      <c r="S20" s="1" t="s">
        <v>4378</v>
      </c>
      <c r="T20" s="1" t="s">
        <v>4386</v>
      </c>
      <c r="U20" s="1" t="s">
        <v>4386</v>
      </c>
      <c r="V20" s="1">
        <v>1</v>
      </c>
      <c r="W20" s="1" t="s">
        <v>4752</v>
      </c>
      <c r="X20" s="8" t="s">
        <v>4753</v>
      </c>
      <c r="Y20" s="28" t="s">
        <v>4754</v>
      </c>
      <c r="Z20" s="1" t="s">
        <v>4755</v>
      </c>
      <c r="AA20" s="1" t="s">
        <v>4435</v>
      </c>
      <c r="AB20" s="1" t="s">
        <v>4756</v>
      </c>
      <c r="AC20" s="8" t="s">
        <v>4518</v>
      </c>
      <c r="AD20" s="1" t="s">
        <v>4757</v>
      </c>
      <c r="AE20" s="8" t="s">
        <v>6066</v>
      </c>
      <c r="AF20" s="13" t="s">
        <v>4758</v>
      </c>
      <c r="AG20" s="8" t="s">
        <v>4759</v>
      </c>
      <c r="AH20" s="1">
        <v>2</v>
      </c>
      <c r="AI20" s="1" t="s">
        <v>4760</v>
      </c>
      <c r="AJ20" s="8" t="s">
        <v>3991</v>
      </c>
      <c r="AK20" s="1">
        <v>4</v>
      </c>
      <c r="AL20" s="1" t="s">
        <v>4761</v>
      </c>
      <c r="AM20" s="8" t="s">
        <v>3798</v>
      </c>
      <c r="AN20" s="1">
        <v>4</v>
      </c>
      <c r="AO20" s="1" t="s">
        <v>4762</v>
      </c>
      <c r="AP20" s="8" t="s">
        <v>3939</v>
      </c>
      <c r="AQ20" s="1">
        <v>4</v>
      </c>
      <c r="AR20" s="1" t="s">
        <v>4548</v>
      </c>
      <c r="AS20" s="1" t="s">
        <v>4763</v>
      </c>
      <c r="AT20" s="8" t="s">
        <v>4764</v>
      </c>
      <c r="AU20" s="1" t="s">
        <v>62</v>
      </c>
      <c r="AV20" s="1" t="s">
        <v>4532</v>
      </c>
      <c r="AW20" s="1" t="s">
        <v>4401</v>
      </c>
      <c r="AX20" s="1" t="s">
        <v>4765</v>
      </c>
      <c r="AY20" s="8"/>
      <c r="AZ20" s="1" t="s">
        <v>4403</v>
      </c>
      <c r="BA20" s="30"/>
      <c r="BB20" s="3" t="s">
        <v>6075</v>
      </c>
    </row>
    <row r="21" spans="1:54" s="25" customFormat="1" ht="184.8" x14ac:dyDescent="0.25">
      <c r="A21" s="1">
        <v>44062.296890520833</v>
      </c>
      <c r="B21" s="1" t="s">
        <v>4377</v>
      </c>
      <c r="C21" s="1" t="s">
        <v>4454</v>
      </c>
      <c r="D21" s="1">
        <v>3</v>
      </c>
      <c r="E21" s="1" t="s">
        <v>4766</v>
      </c>
      <c r="F21" s="8" t="s">
        <v>3431</v>
      </c>
      <c r="G21" s="1" t="s">
        <v>4380</v>
      </c>
      <c r="H21" s="1" t="s">
        <v>4767</v>
      </c>
      <c r="I21" s="8" t="s">
        <v>3239</v>
      </c>
      <c r="J21" s="23"/>
      <c r="K21" s="23"/>
      <c r="L21" s="24"/>
      <c r="M21" s="1" t="s">
        <v>4407</v>
      </c>
      <c r="N21" s="1" t="s">
        <v>4768</v>
      </c>
      <c r="O21" s="8" t="s">
        <v>3244</v>
      </c>
      <c r="P21" s="1" t="s">
        <v>4409</v>
      </c>
      <c r="Q21" s="1" t="s">
        <v>4769</v>
      </c>
      <c r="R21" s="8" t="s">
        <v>3244</v>
      </c>
      <c r="S21" s="1" t="s">
        <v>4411</v>
      </c>
      <c r="T21" s="1" t="s">
        <v>4412</v>
      </c>
      <c r="U21" s="1" t="s">
        <v>4412</v>
      </c>
      <c r="V21" s="1">
        <v>2</v>
      </c>
      <c r="W21" s="1" t="s">
        <v>4572</v>
      </c>
      <c r="X21" s="8"/>
      <c r="Y21" s="1" t="s">
        <v>4558</v>
      </c>
      <c r="Z21" s="1" t="s">
        <v>4434</v>
      </c>
      <c r="AA21" s="1" t="s">
        <v>4435</v>
      </c>
      <c r="AB21" s="1" t="s">
        <v>4770</v>
      </c>
      <c r="AC21" s="8" t="s">
        <v>4722</v>
      </c>
      <c r="AD21" s="1" t="s">
        <v>4771</v>
      </c>
      <c r="AE21" s="8" t="s">
        <v>3265</v>
      </c>
      <c r="AF21" s="1" t="s">
        <v>4772</v>
      </c>
      <c r="AG21" s="8" t="s">
        <v>3355</v>
      </c>
      <c r="AH21" s="1">
        <v>3</v>
      </c>
      <c r="AI21" s="1" t="s">
        <v>4773</v>
      </c>
      <c r="AJ21" s="8" t="s">
        <v>3302</v>
      </c>
      <c r="AK21" s="1">
        <v>4</v>
      </c>
      <c r="AL21" s="1" t="s">
        <v>4774</v>
      </c>
      <c r="AM21" s="8" t="s">
        <v>3549</v>
      </c>
      <c r="AN21" s="1">
        <v>4</v>
      </c>
      <c r="AO21" s="1" t="s">
        <v>4775</v>
      </c>
      <c r="AP21" s="8" t="s">
        <v>4319</v>
      </c>
      <c r="AQ21" s="1">
        <v>3</v>
      </c>
      <c r="AR21" s="1" t="s">
        <v>4714</v>
      </c>
      <c r="AS21" s="1" t="s">
        <v>4776</v>
      </c>
      <c r="AT21" s="8" t="s">
        <v>4020</v>
      </c>
      <c r="AU21" s="1" t="s">
        <v>62</v>
      </c>
      <c r="AV21" s="1" t="s">
        <v>4400</v>
      </c>
      <c r="AW21" s="1" t="s">
        <v>4401</v>
      </c>
      <c r="AX21" s="23"/>
      <c r="AY21" s="24"/>
      <c r="AZ21" s="1" t="s">
        <v>4403</v>
      </c>
      <c r="BA21" s="30"/>
      <c r="BB21" s="3" t="s">
        <v>6075</v>
      </c>
    </row>
    <row r="22" spans="1:54" s="25" customFormat="1" ht="277.2" x14ac:dyDescent="0.25">
      <c r="A22" s="1">
        <v>44062.325585289349</v>
      </c>
      <c r="B22" s="1" t="s">
        <v>4377</v>
      </c>
      <c r="C22" s="1" t="s">
        <v>4378</v>
      </c>
      <c r="D22" s="1">
        <v>2</v>
      </c>
      <c r="E22" s="1" t="s">
        <v>4777</v>
      </c>
      <c r="F22" s="8" t="s">
        <v>4778</v>
      </c>
      <c r="G22" s="1" t="s">
        <v>4501</v>
      </c>
      <c r="H22" s="1" t="s">
        <v>4779</v>
      </c>
      <c r="I22" s="8" t="s">
        <v>3259</v>
      </c>
      <c r="J22" s="1" t="s">
        <v>4584</v>
      </c>
      <c r="K22" s="1" t="s">
        <v>4780</v>
      </c>
      <c r="L22" s="8" t="s">
        <v>3904</v>
      </c>
      <c r="M22" s="1" t="s">
        <v>4407</v>
      </c>
      <c r="N22" s="1" t="s">
        <v>4781</v>
      </c>
      <c r="O22" s="8" t="s">
        <v>3244</v>
      </c>
      <c r="P22" s="1" t="s">
        <v>4409</v>
      </c>
      <c r="Q22" s="1" t="s">
        <v>4782</v>
      </c>
      <c r="R22" s="8" t="s">
        <v>3244</v>
      </c>
      <c r="S22" s="1" t="s">
        <v>4411</v>
      </c>
      <c r="T22" s="1" t="s">
        <v>4412</v>
      </c>
      <c r="U22" s="1" t="s">
        <v>4386</v>
      </c>
      <c r="V22" s="1">
        <v>4</v>
      </c>
      <c r="W22" s="1" t="s">
        <v>4783</v>
      </c>
      <c r="X22" s="8"/>
      <c r="Y22" s="1" t="s">
        <v>4414</v>
      </c>
      <c r="Z22" s="1" t="s">
        <v>4434</v>
      </c>
      <c r="AA22" s="1" t="s">
        <v>4435</v>
      </c>
      <c r="AB22" s="1" t="s">
        <v>4784</v>
      </c>
      <c r="AC22" s="8" t="s">
        <v>3481</v>
      </c>
      <c r="AD22" s="1" t="s">
        <v>4785</v>
      </c>
      <c r="AE22" s="8" t="s">
        <v>3425</v>
      </c>
      <c r="AF22" s="1" t="s">
        <v>4786</v>
      </c>
      <c r="AG22" s="8" t="s">
        <v>3474</v>
      </c>
      <c r="AH22" s="1">
        <v>2</v>
      </c>
      <c r="AI22" s="1" t="s">
        <v>4787</v>
      </c>
      <c r="AJ22" s="8" t="s">
        <v>4788</v>
      </c>
      <c r="AK22" s="1">
        <v>4</v>
      </c>
      <c r="AL22" s="1" t="s">
        <v>4789</v>
      </c>
      <c r="AM22" s="8" t="s">
        <v>3423</v>
      </c>
      <c r="AN22" s="1">
        <v>3</v>
      </c>
      <c r="AO22" s="1" t="s">
        <v>4790</v>
      </c>
      <c r="AP22" s="8" t="s">
        <v>3423</v>
      </c>
      <c r="AQ22" s="1">
        <v>3</v>
      </c>
      <c r="AR22" s="1" t="s">
        <v>4398</v>
      </c>
      <c r="AS22" s="1" t="s">
        <v>4791</v>
      </c>
      <c r="AT22" s="8" t="s">
        <v>4792</v>
      </c>
      <c r="AU22" s="1" t="s">
        <v>62</v>
      </c>
      <c r="AV22" s="1" t="s">
        <v>4532</v>
      </c>
      <c r="AW22" s="1" t="s">
        <v>4401</v>
      </c>
      <c r="AX22" s="23"/>
      <c r="AY22" s="24"/>
      <c r="AZ22" s="1" t="s">
        <v>4403</v>
      </c>
      <c r="BA22" s="30"/>
      <c r="BB22" s="3" t="s">
        <v>6075</v>
      </c>
    </row>
    <row r="23" spans="1:54" s="25" customFormat="1" ht="303.60000000000002" x14ac:dyDescent="0.25">
      <c r="A23" s="1">
        <v>44062.374506689812</v>
      </c>
      <c r="B23" s="1" t="s">
        <v>4377</v>
      </c>
      <c r="C23" s="1" t="s">
        <v>4426</v>
      </c>
      <c r="D23" s="1">
        <v>4</v>
      </c>
      <c r="E23" s="13" t="s">
        <v>4793</v>
      </c>
      <c r="F23" s="8" t="s">
        <v>4794</v>
      </c>
      <c r="G23" s="1" t="s">
        <v>4380</v>
      </c>
      <c r="H23" s="1" t="s">
        <v>4795</v>
      </c>
      <c r="I23" s="8" t="s">
        <v>3372</v>
      </c>
      <c r="J23" s="23"/>
      <c r="K23" s="23"/>
      <c r="L23" s="24"/>
      <c r="M23" s="1" t="s">
        <v>4381</v>
      </c>
      <c r="N23" s="1" t="s">
        <v>4796</v>
      </c>
      <c r="O23" s="8" t="s">
        <v>4797</v>
      </c>
      <c r="P23" s="1" t="s">
        <v>4384</v>
      </c>
      <c r="Q23" s="1" t="s">
        <v>4798</v>
      </c>
      <c r="R23" s="8" t="s">
        <v>3259</v>
      </c>
      <c r="S23" s="1" t="s">
        <v>4378</v>
      </c>
      <c r="T23" s="1" t="s">
        <v>4412</v>
      </c>
      <c r="U23" s="1" t="s">
        <v>4387</v>
      </c>
      <c r="V23" s="1">
        <v>3</v>
      </c>
      <c r="W23" s="1" t="s">
        <v>4799</v>
      </c>
      <c r="X23" s="8"/>
      <c r="Y23" s="1" t="s">
        <v>4676</v>
      </c>
      <c r="Z23" s="1" t="s">
        <v>4390</v>
      </c>
      <c r="AA23" s="1" t="s">
        <v>4391</v>
      </c>
      <c r="AB23" s="1" t="s">
        <v>4800</v>
      </c>
      <c r="AC23" s="8" t="s">
        <v>3239</v>
      </c>
      <c r="AD23" s="1" t="s">
        <v>4801</v>
      </c>
      <c r="AE23" s="8" t="s">
        <v>6054</v>
      </c>
      <c r="AF23" s="1" t="s">
        <v>4802</v>
      </c>
      <c r="AG23" s="8" t="s">
        <v>3292</v>
      </c>
      <c r="AH23" s="1">
        <v>3</v>
      </c>
      <c r="AI23" s="1" t="s">
        <v>4803</v>
      </c>
      <c r="AJ23" s="8" t="s">
        <v>3240</v>
      </c>
      <c r="AK23" s="1">
        <v>4</v>
      </c>
      <c r="AL23" s="1" t="s">
        <v>4804</v>
      </c>
      <c r="AM23" s="8" t="s">
        <v>3989</v>
      </c>
      <c r="AN23" s="1">
        <v>2</v>
      </c>
      <c r="AO23" s="1" t="s">
        <v>4805</v>
      </c>
      <c r="AP23" s="8" t="s">
        <v>3447</v>
      </c>
      <c r="AQ23" s="1">
        <v>4</v>
      </c>
      <c r="AR23" s="1" t="s">
        <v>4398</v>
      </c>
      <c r="AS23" s="1" t="s">
        <v>4806</v>
      </c>
      <c r="AT23" s="8" t="s">
        <v>3275</v>
      </c>
      <c r="AU23" s="1" t="s">
        <v>4807</v>
      </c>
      <c r="AV23" s="1" t="s">
        <v>4532</v>
      </c>
      <c r="AW23" s="1" t="s">
        <v>4401</v>
      </c>
      <c r="AX23" s="23"/>
      <c r="AY23" s="24"/>
      <c r="AZ23" s="1" t="s">
        <v>4403</v>
      </c>
      <c r="BA23" s="30"/>
      <c r="BB23" s="3" t="s">
        <v>6075</v>
      </c>
    </row>
    <row r="24" spans="1:54" s="25" customFormat="1" ht="409.6" x14ac:dyDescent="0.25">
      <c r="A24" s="1">
        <v>44062.394249884259</v>
      </c>
      <c r="B24" s="1" t="s">
        <v>4377</v>
      </c>
      <c r="C24" s="1" t="s">
        <v>4378</v>
      </c>
      <c r="D24" s="1">
        <v>1</v>
      </c>
      <c r="E24" s="1" t="s">
        <v>4808</v>
      </c>
      <c r="F24" s="8" t="s">
        <v>4809</v>
      </c>
      <c r="G24" s="1" t="s">
        <v>4380</v>
      </c>
      <c r="H24" s="1" t="s">
        <v>4810</v>
      </c>
      <c r="I24" s="8" t="s">
        <v>3902</v>
      </c>
      <c r="J24" s="23"/>
      <c r="K24" s="23"/>
      <c r="L24" s="24"/>
      <c r="M24" s="1" t="s">
        <v>4407</v>
      </c>
      <c r="N24" s="1" t="s">
        <v>4811</v>
      </c>
      <c r="O24" s="8" t="s">
        <v>3244</v>
      </c>
      <c r="P24" s="1" t="s">
        <v>4409</v>
      </c>
      <c r="Q24" s="1" t="s">
        <v>4812</v>
      </c>
      <c r="R24" s="8" t="s">
        <v>4813</v>
      </c>
      <c r="S24" s="1" t="s">
        <v>4411</v>
      </c>
      <c r="T24" s="1" t="s">
        <v>4412</v>
      </c>
      <c r="U24" s="1" t="s">
        <v>4387</v>
      </c>
      <c r="V24" s="1">
        <v>1</v>
      </c>
      <c r="W24" s="1" t="s">
        <v>4814</v>
      </c>
      <c r="X24" s="8"/>
      <c r="Y24" s="1" t="s">
        <v>4496</v>
      </c>
      <c r="Z24" s="1" t="s">
        <v>4592</v>
      </c>
      <c r="AA24" s="1" t="s">
        <v>4435</v>
      </c>
      <c r="AB24" s="1" t="s">
        <v>4815</v>
      </c>
      <c r="AC24" s="8" t="s">
        <v>4816</v>
      </c>
      <c r="AD24" s="1" t="s">
        <v>4817</v>
      </c>
      <c r="AE24" s="8" t="s">
        <v>6054</v>
      </c>
      <c r="AF24" s="1" t="s">
        <v>4818</v>
      </c>
      <c r="AG24" s="8" t="s">
        <v>4819</v>
      </c>
      <c r="AH24" s="1">
        <v>1</v>
      </c>
      <c r="AI24" s="13" t="s">
        <v>4820</v>
      </c>
      <c r="AJ24" s="8" t="s">
        <v>4821</v>
      </c>
      <c r="AK24" s="1">
        <v>4</v>
      </c>
      <c r="AL24" s="1" t="s">
        <v>4822</v>
      </c>
      <c r="AM24" s="8" t="s">
        <v>4823</v>
      </c>
      <c r="AN24" s="1">
        <v>4</v>
      </c>
      <c r="AO24" s="13" t="s">
        <v>4824</v>
      </c>
      <c r="AP24" s="8" t="s">
        <v>4825</v>
      </c>
      <c r="AQ24" s="1">
        <v>4</v>
      </c>
      <c r="AR24" s="1" t="s">
        <v>4398</v>
      </c>
      <c r="AS24" s="13" t="s">
        <v>4826</v>
      </c>
      <c r="AT24" s="8" t="s">
        <v>4827</v>
      </c>
      <c r="AU24" s="1" t="s">
        <v>62</v>
      </c>
      <c r="AV24" s="1" t="s">
        <v>4516</v>
      </c>
      <c r="AW24" s="1" t="s">
        <v>4401</v>
      </c>
      <c r="AX24" s="13" t="s">
        <v>4828</v>
      </c>
      <c r="AY24" s="8" t="s">
        <v>4829</v>
      </c>
      <c r="AZ24" s="1" t="s">
        <v>4403</v>
      </c>
      <c r="BA24" s="30"/>
      <c r="BB24" s="3" t="s">
        <v>6075</v>
      </c>
    </row>
    <row r="25" spans="1:54" s="25" customFormat="1" ht="303.60000000000002" x14ac:dyDescent="0.25">
      <c r="A25" s="1">
        <v>44062.423815532413</v>
      </c>
      <c r="B25" s="1" t="s">
        <v>4377</v>
      </c>
      <c r="C25" s="1" t="s">
        <v>4378</v>
      </c>
      <c r="D25" s="1">
        <v>4</v>
      </c>
      <c r="E25" s="1" t="s">
        <v>4853</v>
      </c>
      <c r="F25" s="8" t="s">
        <v>4037</v>
      </c>
      <c r="G25" s="1" t="s">
        <v>4380</v>
      </c>
      <c r="H25" s="1" t="s">
        <v>4854</v>
      </c>
      <c r="I25" s="8" t="s">
        <v>3265</v>
      </c>
      <c r="J25" s="23"/>
      <c r="K25" s="23"/>
      <c r="L25" s="24"/>
      <c r="M25" s="1" t="s">
        <v>4407</v>
      </c>
      <c r="N25" s="1" t="s">
        <v>4855</v>
      </c>
      <c r="O25" s="8" t="s">
        <v>4856</v>
      </c>
      <c r="P25" s="1" t="s">
        <v>4409</v>
      </c>
      <c r="Q25" s="1" t="s">
        <v>4857</v>
      </c>
      <c r="R25" s="8" t="s">
        <v>3244</v>
      </c>
      <c r="S25" s="1" t="s">
        <v>4411</v>
      </c>
      <c r="T25" s="1" t="s">
        <v>4412</v>
      </c>
      <c r="U25" s="1" t="s">
        <v>4386</v>
      </c>
      <c r="V25" s="1">
        <v>3</v>
      </c>
      <c r="W25" s="1" t="s">
        <v>4799</v>
      </c>
      <c r="X25" s="8"/>
      <c r="Y25" s="1" t="s">
        <v>4414</v>
      </c>
      <c r="Z25" s="1" t="s">
        <v>4434</v>
      </c>
      <c r="AA25" s="1" t="s">
        <v>4435</v>
      </c>
      <c r="AB25" s="1" t="s">
        <v>4858</v>
      </c>
      <c r="AC25" s="8" t="s">
        <v>4116</v>
      </c>
      <c r="AD25" s="1" t="s">
        <v>4859</v>
      </c>
      <c r="AE25" s="8" t="s">
        <v>6054</v>
      </c>
      <c r="AF25" s="1" t="s">
        <v>4860</v>
      </c>
      <c r="AG25" s="8" t="s">
        <v>3758</v>
      </c>
      <c r="AH25" s="1">
        <v>2</v>
      </c>
      <c r="AI25" s="1" t="s">
        <v>4861</v>
      </c>
      <c r="AJ25" s="8" t="s">
        <v>3574</v>
      </c>
      <c r="AK25" s="1">
        <v>4</v>
      </c>
      <c r="AL25" s="1" t="s">
        <v>4862</v>
      </c>
      <c r="AM25" s="8" t="s">
        <v>3423</v>
      </c>
      <c r="AN25" s="1">
        <v>4</v>
      </c>
      <c r="AO25" s="1" t="s">
        <v>4863</v>
      </c>
      <c r="AP25" s="8" t="s">
        <v>3355</v>
      </c>
      <c r="AQ25" s="1">
        <v>4</v>
      </c>
      <c r="AR25" s="1" t="s">
        <v>4398</v>
      </c>
      <c r="AS25" s="1" t="s">
        <v>4864</v>
      </c>
      <c r="AT25" s="8" t="s">
        <v>3429</v>
      </c>
      <c r="AU25" s="1" t="s">
        <v>62</v>
      </c>
      <c r="AV25" s="1" t="s">
        <v>4424</v>
      </c>
      <c r="AW25" s="1" t="s">
        <v>4401</v>
      </c>
      <c r="AX25" s="1" t="s">
        <v>4865</v>
      </c>
      <c r="AY25" s="8"/>
      <c r="AZ25" s="1" t="s">
        <v>4403</v>
      </c>
      <c r="BA25" s="30"/>
      <c r="BB25" s="3" t="s">
        <v>6075</v>
      </c>
    </row>
    <row r="26" spans="1:54" s="25" customFormat="1" ht="250.8" x14ac:dyDescent="0.25">
      <c r="A26" s="1">
        <v>44062.450129988429</v>
      </c>
      <c r="B26" s="1" t="s">
        <v>4377</v>
      </c>
      <c r="C26" s="1" t="s">
        <v>4378</v>
      </c>
      <c r="D26" s="1">
        <v>2</v>
      </c>
      <c r="E26" s="1" t="s">
        <v>4866</v>
      </c>
      <c r="F26" s="8" t="s">
        <v>3472</v>
      </c>
      <c r="G26" s="1" t="s">
        <v>4380</v>
      </c>
      <c r="H26" s="1" t="s">
        <v>4867</v>
      </c>
      <c r="I26" s="8" t="s">
        <v>4868</v>
      </c>
      <c r="J26" s="23"/>
      <c r="K26" s="23"/>
      <c r="L26" s="24"/>
      <c r="M26" s="1" t="s">
        <v>4407</v>
      </c>
      <c r="N26" s="1" t="s">
        <v>4869</v>
      </c>
      <c r="O26" s="8" t="s">
        <v>3932</v>
      </c>
      <c r="P26" s="1" t="s">
        <v>4409</v>
      </c>
      <c r="Q26" s="1" t="s">
        <v>4870</v>
      </c>
      <c r="R26" s="8" t="s">
        <v>3259</v>
      </c>
      <c r="S26" s="1" t="s">
        <v>4411</v>
      </c>
      <c r="T26" s="1" t="s">
        <v>4412</v>
      </c>
      <c r="U26" s="1" t="s">
        <v>4386</v>
      </c>
      <c r="V26" s="1">
        <v>4</v>
      </c>
      <c r="W26" s="1" t="s">
        <v>4388</v>
      </c>
      <c r="X26" s="8"/>
      <c r="Y26" s="1" t="s">
        <v>4414</v>
      </c>
      <c r="Z26" s="1" t="s">
        <v>4592</v>
      </c>
      <c r="AA26" s="1" t="s">
        <v>4435</v>
      </c>
      <c r="AB26" s="1" t="s">
        <v>4871</v>
      </c>
      <c r="AC26" s="8" t="s">
        <v>3698</v>
      </c>
      <c r="AD26" s="1" t="s">
        <v>4872</v>
      </c>
      <c r="AE26" s="8" t="s">
        <v>3265</v>
      </c>
      <c r="AF26" s="1" t="s">
        <v>4873</v>
      </c>
      <c r="AG26" s="8" t="s">
        <v>3635</v>
      </c>
      <c r="AH26" s="1">
        <v>2</v>
      </c>
      <c r="AI26" s="1" t="s">
        <v>4874</v>
      </c>
      <c r="AJ26" s="8" t="s">
        <v>3346</v>
      </c>
      <c r="AK26" s="1">
        <v>4</v>
      </c>
      <c r="AL26" s="1" t="s">
        <v>4875</v>
      </c>
      <c r="AM26" s="8" t="s">
        <v>3423</v>
      </c>
      <c r="AN26" s="1">
        <v>4</v>
      </c>
      <c r="AO26" s="1" t="s">
        <v>4876</v>
      </c>
      <c r="AP26" s="8" t="s">
        <v>3302</v>
      </c>
      <c r="AQ26" s="1">
        <v>2</v>
      </c>
      <c r="AR26" s="1" t="s">
        <v>4398</v>
      </c>
      <c r="AS26" s="1" t="s">
        <v>4877</v>
      </c>
      <c r="AT26" s="8" t="s">
        <v>3387</v>
      </c>
      <c r="AU26" s="1" t="s">
        <v>62</v>
      </c>
      <c r="AV26" s="1" t="s">
        <v>4878</v>
      </c>
      <c r="AW26" s="1" t="s">
        <v>4401</v>
      </c>
      <c r="AX26" s="1" t="s">
        <v>4879</v>
      </c>
      <c r="AY26" s="8"/>
      <c r="AZ26" s="1" t="s">
        <v>4403</v>
      </c>
      <c r="BA26" s="30"/>
      <c r="BB26" s="3" t="s">
        <v>6075</v>
      </c>
    </row>
    <row r="27" spans="1:54" s="25" customFormat="1" ht="409.6" x14ac:dyDescent="0.25">
      <c r="A27" s="1">
        <v>44062.479797939814</v>
      </c>
      <c r="B27" s="1" t="s">
        <v>4377</v>
      </c>
      <c r="C27" s="1" t="s">
        <v>4378</v>
      </c>
      <c r="D27" s="1">
        <v>3</v>
      </c>
      <c r="E27" s="1" t="s">
        <v>4880</v>
      </c>
      <c r="F27" s="8" t="s">
        <v>4881</v>
      </c>
      <c r="G27" s="1" t="s">
        <v>4380</v>
      </c>
      <c r="H27" s="1" t="s">
        <v>4882</v>
      </c>
      <c r="I27" s="8" t="s">
        <v>4883</v>
      </c>
      <c r="J27" s="23"/>
      <c r="K27" s="23"/>
      <c r="L27" s="24"/>
      <c r="M27" s="1" t="s">
        <v>4407</v>
      </c>
      <c r="N27" s="1" t="s">
        <v>4884</v>
      </c>
      <c r="O27" s="8" t="s">
        <v>3244</v>
      </c>
      <c r="P27" s="1" t="s">
        <v>4409</v>
      </c>
      <c r="Q27" s="13" t="s">
        <v>4885</v>
      </c>
      <c r="R27" s="8" t="s">
        <v>4886</v>
      </c>
      <c r="S27" s="1" t="s">
        <v>4411</v>
      </c>
      <c r="T27" s="1" t="s">
        <v>4412</v>
      </c>
      <c r="U27" s="1" t="s">
        <v>4386</v>
      </c>
      <c r="V27" s="1">
        <v>3</v>
      </c>
      <c r="W27" s="1" t="s">
        <v>4887</v>
      </c>
      <c r="X27" s="8" t="s">
        <v>3463</v>
      </c>
      <c r="Y27" s="1" t="s">
        <v>4888</v>
      </c>
      <c r="Z27" s="1" t="s">
        <v>4592</v>
      </c>
      <c r="AA27" s="1" t="s">
        <v>4435</v>
      </c>
      <c r="AB27" s="1" t="s">
        <v>4889</v>
      </c>
      <c r="AC27" s="8" t="s">
        <v>4890</v>
      </c>
      <c r="AD27" s="1" t="s">
        <v>4891</v>
      </c>
      <c r="AE27" s="8" t="s">
        <v>6067</v>
      </c>
      <c r="AF27" s="1" t="s">
        <v>4892</v>
      </c>
      <c r="AG27" s="8" t="s">
        <v>3562</v>
      </c>
      <c r="AH27" s="1">
        <v>2</v>
      </c>
      <c r="AI27" s="1" t="s">
        <v>4893</v>
      </c>
      <c r="AJ27" s="8" t="s">
        <v>4277</v>
      </c>
      <c r="AK27" s="1">
        <v>4</v>
      </c>
      <c r="AL27" s="1" t="s">
        <v>4894</v>
      </c>
      <c r="AM27" s="8" t="s">
        <v>3713</v>
      </c>
      <c r="AN27" s="1">
        <v>3</v>
      </c>
      <c r="AO27" s="1" t="s">
        <v>4895</v>
      </c>
      <c r="AP27" s="8" t="s">
        <v>4896</v>
      </c>
      <c r="AQ27" s="1">
        <v>4</v>
      </c>
      <c r="AR27" s="1" t="s">
        <v>4486</v>
      </c>
      <c r="AS27" s="13" t="s">
        <v>4897</v>
      </c>
      <c r="AT27" s="8" t="s">
        <v>4898</v>
      </c>
      <c r="AU27" s="1" t="s">
        <v>62</v>
      </c>
      <c r="AV27" s="1" t="s">
        <v>4424</v>
      </c>
      <c r="AW27" s="1" t="s">
        <v>4401</v>
      </c>
      <c r="AX27" s="23"/>
      <c r="AY27" s="24"/>
      <c r="AZ27" s="1" t="s">
        <v>4403</v>
      </c>
      <c r="BA27" s="30"/>
      <c r="BB27" s="3" t="s">
        <v>6075</v>
      </c>
    </row>
    <row r="28" spans="1:54" s="25" customFormat="1" ht="105.6" x14ac:dyDescent="0.25">
      <c r="A28" s="1">
        <v>44062.493074317128</v>
      </c>
      <c r="B28" s="1" t="s">
        <v>4377</v>
      </c>
      <c r="C28" s="1" t="s">
        <v>4605</v>
      </c>
      <c r="D28" s="1">
        <v>1</v>
      </c>
      <c r="E28" s="1" t="s">
        <v>4899</v>
      </c>
      <c r="F28" s="8" t="s">
        <v>3472</v>
      </c>
      <c r="G28" s="1" t="s">
        <v>4380</v>
      </c>
      <c r="H28" s="1" t="s">
        <v>4900</v>
      </c>
      <c r="I28" s="8" t="s">
        <v>4280</v>
      </c>
      <c r="J28" s="23"/>
      <c r="K28" s="23"/>
      <c r="L28" s="24"/>
      <c r="M28" s="1" t="s">
        <v>4407</v>
      </c>
      <c r="N28" s="1" t="s">
        <v>4901</v>
      </c>
      <c r="O28" s="8" t="s">
        <v>3244</v>
      </c>
      <c r="P28" s="1" t="s">
        <v>4409</v>
      </c>
      <c r="Q28" s="1" t="s">
        <v>4902</v>
      </c>
      <c r="R28" s="8" t="s">
        <v>3259</v>
      </c>
      <c r="S28" s="1" t="s">
        <v>4411</v>
      </c>
      <c r="T28" s="1" t="s">
        <v>4412</v>
      </c>
      <c r="U28" s="1" t="s">
        <v>4386</v>
      </c>
      <c r="V28" s="1">
        <v>2</v>
      </c>
      <c r="W28" s="1" t="s">
        <v>4495</v>
      </c>
      <c r="X28" s="8"/>
      <c r="Y28" s="1" t="s">
        <v>4496</v>
      </c>
      <c r="Z28" s="1" t="s">
        <v>4592</v>
      </c>
      <c r="AA28" s="1" t="s">
        <v>4435</v>
      </c>
      <c r="AB28" s="1" t="s">
        <v>4903</v>
      </c>
      <c r="AC28" s="8" t="s">
        <v>3244</v>
      </c>
      <c r="AD28" s="1" t="s">
        <v>4904</v>
      </c>
      <c r="AE28" s="8" t="s">
        <v>3548</v>
      </c>
      <c r="AF28" s="1" t="s">
        <v>4905</v>
      </c>
      <c r="AG28" s="8" t="s">
        <v>3507</v>
      </c>
      <c r="AH28" s="1">
        <v>3</v>
      </c>
      <c r="AI28" s="1" t="s">
        <v>4906</v>
      </c>
      <c r="AJ28" s="8" t="s">
        <v>3982</v>
      </c>
      <c r="AK28" s="1">
        <v>5</v>
      </c>
      <c r="AL28" s="1" t="s">
        <v>4907</v>
      </c>
      <c r="AM28" s="8" t="s">
        <v>4908</v>
      </c>
      <c r="AN28" s="1">
        <v>4</v>
      </c>
      <c r="AO28" s="1" t="s">
        <v>4909</v>
      </c>
      <c r="AP28" s="8" t="s">
        <v>3906</v>
      </c>
      <c r="AQ28" s="1">
        <v>5</v>
      </c>
      <c r="AR28" s="1" t="s">
        <v>4398</v>
      </c>
      <c r="AS28" s="1" t="s">
        <v>4910</v>
      </c>
      <c r="AT28" s="8" t="s">
        <v>2745</v>
      </c>
      <c r="AU28" s="1" t="s">
        <v>62</v>
      </c>
      <c r="AV28" s="1" t="s">
        <v>4424</v>
      </c>
      <c r="AW28" s="1" t="s">
        <v>4401</v>
      </c>
      <c r="AX28" s="23"/>
      <c r="AY28" s="24"/>
      <c r="AZ28" s="1" t="s">
        <v>4403</v>
      </c>
      <c r="BA28" s="30"/>
      <c r="BB28" s="3" t="s">
        <v>6075</v>
      </c>
    </row>
    <row r="29" spans="1:54" s="25" customFormat="1" ht="409.6" x14ac:dyDescent="0.25">
      <c r="A29" s="1">
        <v>44062.618123344902</v>
      </c>
      <c r="B29" s="1" t="s">
        <v>4377</v>
      </c>
      <c r="C29" s="1" t="s">
        <v>4426</v>
      </c>
      <c r="D29" s="1">
        <v>3</v>
      </c>
      <c r="E29" s="1" t="s">
        <v>4928</v>
      </c>
      <c r="F29" s="8" t="s">
        <v>3239</v>
      </c>
      <c r="G29" s="1" t="s">
        <v>4380</v>
      </c>
      <c r="H29" s="1" t="s">
        <v>4929</v>
      </c>
      <c r="I29" s="8" t="s">
        <v>4930</v>
      </c>
      <c r="J29" s="23"/>
      <c r="K29" s="23"/>
      <c r="L29" s="24"/>
      <c r="M29" s="1" t="s">
        <v>4407</v>
      </c>
      <c r="N29" s="1" t="s">
        <v>4931</v>
      </c>
      <c r="O29" s="8" t="s">
        <v>3763</v>
      </c>
      <c r="P29" s="1" t="s">
        <v>4409</v>
      </c>
      <c r="Q29" s="1" t="s">
        <v>4932</v>
      </c>
      <c r="R29" s="8" t="s">
        <v>3244</v>
      </c>
      <c r="S29" s="1" t="s">
        <v>4426</v>
      </c>
      <c r="T29" s="1" t="s">
        <v>4386</v>
      </c>
      <c r="U29" s="1" t="s">
        <v>4387</v>
      </c>
      <c r="V29" s="1">
        <v>4</v>
      </c>
      <c r="W29" s="1" t="s">
        <v>4495</v>
      </c>
      <c r="X29" s="8"/>
      <c r="Y29" s="1" t="s">
        <v>4414</v>
      </c>
      <c r="Z29" s="1" t="s">
        <v>4592</v>
      </c>
      <c r="AA29" s="1" t="s">
        <v>4435</v>
      </c>
      <c r="AB29" s="1" t="s">
        <v>4933</v>
      </c>
      <c r="AC29" s="8" t="s">
        <v>4934</v>
      </c>
      <c r="AD29" s="1" t="s">
        <v>4935</v>
      </c>
      <c r="AE29" s="8" t="s">
        <v>3425</v>
      </c>
      <c r="AF29" s="1" t="s">
        <v>4936</v>
      </c>
      <c r="AG29" s="8" t="s">
        <v>4937</v>
      </c>
      <c r="AH29" s="1">
        <v>3</v>
      </c>
      <c r="AI29" s="1" t="s">
        <v>4938</v>
      </c>
      <c r="AJ29" s="8" t="s">
        <v>4939</v>
      </c>
      <c r="AK29" s="1">
        <v>4</v>
      </c>
      <c r="AL29" s="1" t="s">
        <v>4940</v>
      </c>
      <c r="AM29" s="8" t="s">
        <v>3423</v>
      </c>
      <c r="AN29" s="1">
        <v>4</v>
      </c>
      <c r="AO29" s="13" t="s">
        <v>4941</v>
      </c>
      <c r="AP29" s="8" t="s">
        <v>4942</v>
      </c>
      <c r="AQ29" s="1">
        <v>3</v>
      </c>
      <c r="AR29" s="1" t="s">
        <v>4398</v>
      </c>
      <c r="AS29" s="13" t="s">
        <v>4943</v>
      </c>
      <c r="AT29" s="8" t="s">
        <v>4944</v>
      </c>
      <c r="AU29" s="1" t="s">
        <v>112</v>
      </c>
      <c r="AV29" s="1" t="s">
        <v>4400</v>
      </c>
      <c r="AW29" s="1" t="s">
        <v>4401</v>
      </c>
      <c r="AX29" s="1" t="s">
        <v>4945</v>
      </c>
      <c r="AY29" s="8"/>
      <c r="AZ29" s="1" t="s">
        <v>4403</v>
      </c>
      <c r="BA29" s="30"/>
      <c r="BB29" s="3" t="s">
        <v>6075</v>
      </c>
    </row>
    <row r="30" spans="1:54" s="25" customFormat="1" ht="250.8" x14ac:dyDescent="0.25">
      <c r="A30" s="1">
        <v>44062.619021770835</v>
      </c>
      <c r="B30" s="1" t="s">
        <v>4377</v>
      </c>
      <c r="C30" s="1" t="s">
        <v>4426</v>
      </c>
      <c r="D30" s="1">
        <v>3</v>
      </c>
      <c r="E30" s="1" t="s">
        <v>4946</v>
      </c>
      <c r="F30" s="8" t="s">
        <v>3334</v>
      </c>
      <c r="G30" s="1" t="s">
        <v>4380</v>
      </c>
      <c r="H30" s="1" t="s">
        <v>4947</v>
      </c>
      <c r="I30" s="8" t="s">
        <v>3302</v>
      </c>
      <c r="J30" s="23"/>
      <c r="K30" s="23"/>
      <c r="L30" s="24"/>
      <c r="M30" s="1" t="s">
        <v>4407</v>
      </c>
      <c r="N30" s="1" t="s">
        <v>4948</v>
      </c>
      <c r="O30" s="8" t="s">
        <v>3763</v>
      </c>
      <c r="P30" s="1" t="s">
        <v>4409</v>
      </c>
      <c r="Q30" s="1" t="s">
        <v>4949</v>
      </c>
      <c r="R30" s="8" t="s">
        <v>3265</v>
      </c>
      <c r="S30" s="1" t="s">
        <v>4404</v>
      </c>
      <c r="T30" s="1" t="s">
        <v>4412</v>
      </c>
      <c r="U30" s="1" t="s">
        <v>4386</v>
      </c>
      <c r="V30" s="1">
        <v>3</v>
      </c>
      <c r="W30" s="1" t="s">
        <v>4388</v>
      </c>
      <c r="X30" s="8"/>
      <c r="Y30" s="1" t="s">
        <v>4473</v>
      </c>
      <c r="Z30" s="1" t="s">
        <v>4592</v>
      </c>
      <c r="AA30" s="1" t="s">
        <v>4391</v>
      </c>
      <c r="AB30" s="1" t="s">
        <v>4950</v>
      </c>
      <c r="AC30" s="8" t="s">
        <v>3453</v>
      </c>
      <c r="AD30" s="1" t="s">
        <v>4951</v>
      </c>
      <c r="AE30" s="8" t="s">
        <v>6054</v>
      </c>
      <c r="AF30" s="1" t="s">
        <v>4952</v>
      </c>
      <c r="AG30" s="8" t="s">
        <v>3302</v>
      </c>
      <c r="AH30" s="1">
        <v>3</v>
      </c>
      <c r="AI30" s="1" t="s">
        <v>4953</v>
      </c>
      <c r="AJ30" s="8" t="s">
        <v>3801</v>
      </c>
      <c r="AK30" s="1">
        <v>4</v>
      </c>
      <c r="AL30" s="1" t="s">
        <v>4954</v>
      </c>
      <c r="AM30" s="8" t="s">
        <v>3292</v>
      </c>
      <c r="AN30" s="1">
        <v>2</v>
      </c>
      <c r="AO30" s="1" t="s">
        <v>4955</v>
      </c>
      <c r="AP30" s="8" t="s">
        <v>3940</v>
      </c>
      <c r="AQ30" s="1">
        <v>5</v>
      </c>
      <c r="AR30" s="1" t="s">
        <v>4398</v>
      </c>
      <c r="AS30" s="1" t="s">
        <v>4956</v>
      </c>
      <c r="AT30" s="8" t="s">
        <v>4957</v>
      </c>
      <c r="AU30" s="1" t="s">
        <v>112</v>
      </c>
      <c r="AV30" s="1" t="s">
        <v>4532</v>
      </c>
      <c r="AW30" s="1" t="s">
        <v>4401</v>
      </c>
      <c r="AX30" s="23"/>
      <c r="AY30" s="24"/>
      <c r="AZ30" s="1" t="s">
        <v>4403</v>
      </c>
      <c r="BA30" s="30"/>
      <c r="BB30" s="3" t="s">
        <v>6075</v>
      </c>
    </row>
    <row r="31" spans="1:54" s="25" customFormat="1" ht="409.6" x14ac:dyDescent="0.25">
      <c r="A31" s="1">
        <v>44062.636740416667</v>
      </c>
      <c r="B31" s="1" t="s">
        <v>4377</v>
      </c>
      <c r="C31" s="1" t="s">
        <v>4378</v>
      </c>
      <c r="D31" s="1">
        <v>2</v>
      </c>
      <c r="E31" s="1" t="s">
        <v>4958</v>
      </c>
      <c r="F31" s="8" t="s">
        <v>3547</v>
      </c>
      <c r="G31" s="1" t="s">
        <v>4380</v>
      </c>
      <c r="H31" s="1" t="s">
        <v>4959</v>
      </c>
      <c r="I31" s="8" t="s">
        <v>3695</v>
      </c>
      <c r="J31" s="23"/>
      <c r="K31" s="23"/>
      <c r="L31" s="24"/>
      <c r="M31" s="1" t="s">
        <v>4407</v>
      </c>
      <c r="N31" s="1" t="s">
        <v>4960</v>
      </c>
      <c r="O31" s="8" t="s">
        <v>3749</v>
      </c>
      <c r="P31" s="1" t="s">
        <v>4409</v>
      </c>
      <c r="Q31" s="1" t="s">
        <v>4961</v>
      </c>
      <c r="R31" s="8" t="s">
        <v>3747</v>
      </c>
      <c r="S31" s="1" t="s">
        <v>4411</v>
      </c>
      <c r="T31" s="1" t="s">
        <v>4412</v>
      </c>
      <c r="U31" s="1" t="s">
        <v>4386</v>
      </c>
      <c r="V31" s="1">
        <v>4</v>
      </c>
      <c r="W31" s="13" t="s">
        <v>4962</v>
      </c>
      <c r="X31" s="8" t="s">
        <v>3463</v>
      </c>
      <c r="Y31" s="13" t="s">
        <v>4963</v>
      </c>
      <c r="Z31" s="1" t="s">
        <v>4592</v>
      </c>
      <c r="AA31" s="1" t="s">
        <v>4435</v>
      </c>
      <c r="AB31" s="1" t="s">
        <v>4964</v>
      </c>
      <c r="AC31" s="8" t="s">
        <v>4965</v>
      </c>
      <c r="AD31" s="1" t="s">
        <v>4966</v>
      </c>
      <c r="AE31" s="8" t="s">
        <v>3265</v>
      </c>
      <c r="AF31" s="1" t="s">
        <v>4967</v>
      </c>
      <c r="AG31" s="8" t="s">
        <v>3292</v>
      </c>
      <c r="AH31" s="1">
        <v>3</v>
      </c>
      <c r="AI31" s="1" t="s">
        <v>4968</v>
      </c>
      <c r="AJ31" s="8" t="s">
        <v>3939</v>
      </c>
      <c r="AK31" s="1">
        <v>5</v>
      </c>
      <c r="AL31" s="1" t="s">
        <v>4969</v>
      </c>
      <c r="AM31" s="8" t="s">
        <v>4970</v>
      </c>
      <c r="AN31" s="1">
        <v>4</v>
      </c>
      <c r="AO31" s="1" t="s">
        <v>4971</v>
      </c>
      <c r="AP31" s="8" t="s">
        <v>3906</v>
      </c>
      <c r="AQ31" s="1" t="s">
        <v>4972</v>
      </c>
      <c r="AR31" s="1" t="s">
        <v>4486</v>
      </c>
      <c r="AS31" s="1" t="s">
        <v>4973</v>
      </c>
      <c r="AT31" s="8" t="s">
        <v>4974</v>
      </c>
      <c r="AU31" s="1" t="s">
        <v>112</v>
      </c>
      <c r="AV31" s="1" t="s">
        <v>4532</v>
      </c>
      <c r="AW31" s="1" t="s">
        <v>4975</v>
      </c>
      <c r="AX31" s="1" t="s">
        <v>4976</v>
      </c>
      <c r="AY31" s="8" t="s">
        <v>3865</v>
      </c>
      <c r="AZ31" s="1" t="s">
        <v>4403</v>
      </c>
      <c r="BA31" s="30"/>
      <c r="BB31" s="3" t="s">
        <v>6075</v>
      </c>
    </row>
    <row r="32" spans="1:54" s="25" customFormat="1" ht="290.39999999999998" x14ac:dyDescent="0.25">
      <c r="A32" s="1">
        <v>44062.638984895835</v>
      </c>
      <c r="B32" s="1" t="s">
        <v>4377</v>
      </c>
      <c r="C32" s="1" t="s">
        <v>4605</v>
      </c>
      <c r="D32" s="1">
        <v>1</v>
      </c>
      <c r="E32" s="1" t="s">
        <v>4977</v>
      </c>
      <c r="F32" s="8" t="s">
        <v>3953</v>
      </c>
      <c r="G32" s="1" t="s">
        <v>4501</v>
      </c>
      <c r="H32" s="1" t="s">
        <v>4978</v>
      </c>
      <c r="I32" s="8" t="s">
        <v>4067</v>
      </c>
      <c r="J32" s="1" t="s">
        <v>4584</v>
      </c>
      <c r="K32" s="1" t="s">
        <v>4979</v>
      </c>
      <c r="L32" s="8" t="s">
        <v>4980</v>
      </c>
      <c r="M32" s="1" t="s">
        <v>4407</v>
      </c>
      <c r="N32" s="1" t="s">
        <v>4981</v>
      </c>
      <c r="O32" s="8" t="s">
        <v>3244</v>
      </c>
      <c r="P32" s="1" t="s">
        <v>4409</v>
      </c>
      <c r="Q32" s="1" t="s">
        <v>4982</v>
      </c>
      <c r="R32" s="8" t="s">
        <v>3259</v>
      </c>
      <c r="S32" s="1" t="s">
        <v>4411</v>
      </c>
      <c r="T32" s="1" t="s">
        <v>4412</v>
      </c>
      <c r="U32" s="1" t="s">
        <v>4386</v>
      </c>
      <c r="V32" s="1">
        <v>2</v>
      </c>
      <c r="W32" s="1" t="s">
        <v>4413</v>
      </c>
      <c r="X32" s="8"/>
      <c r="Y32" s="1" t="s">
        <v>4473</v>
      </c>
      <c r="Z32" s="1" t="s">
        <v>4592</v>
      </c>
      <c r="AA32" s="1" t="s">
        <v>4435</v>
      </c>
      <c r="AB32" s="1" t="s">
        <v>4983</v>
      </c>
      <c r="AC32" s="8" t="s">
        <v>4083</v>
      </c>
      <c r="AD32" s="1" t="s">
        <v>4984</v>
      </c>
      <c r="AE32" s="8" t="s">
        <v>6054</v>
      </c>
      <c r="AF32" s="1" t="s">
        <v>4985</v>
      </c>
      <c r="AG32" s="8" t="s">
        <v>3302</v>
      </c>
      <c r="AH32" s="1">
        <v>2</v>
      </c>
      <c r="AI32" s="1" t="s">
        <v>4986</v>
      </c>
      <c r="AJ32" s="8" t="s">
        <v>3423</v>
      </c>
      <c r="AK32" s="1">
        <v>2</v>
      </c>
      <c r="AL32" s="1" t="s">
        <v>4987</v>
      </c>
      <c r="AM32" s="8" t="s">
        <v>3241</v>
      </c>
      <c r="AN32" s="1">
        <v>2</v>
      </c>
      <c r="AO32" s="1" t="s">
        <v>4988</v>
      </c>
      <c r="AP32" s="8" t="s">
        <v>3352</v>
      </c>
      <c r="AQ32" s="1">
        <v>4</v>
      </c>
      <c r="AR32" s="1" t="s">
        <v>4486</v>
      </c>
      <c r="AS32" s="1" t="s">
        <v>4989</v>
      </c>
      <c r="AT32" s="8" t="s">
        <v>4990</v>
      </c>
      <c r="AU32" s="1" t="s">
        <v>112</v>
      </c>
      <c r="AV32" s="1" t="s">
        <v>4464</v>
      </c>
      <c r="AW32" s="1" t="s">
        <v>4401</v>
      </c>
      <c r="AX32" s="13" t="s">
        <v>4991</v>
      </c>
      <c r="AY32" s="8" t="s">
        <v>3865</v>
      </c>
      <c r="AZ32" s="1" t="s">
        <v>4403</v>
      </c>
      <c r="BA32" s="30"/>
      <c r="BB32" s="3" t="s">
        <v>6075</v>
      </c>
    </row>
    <row r="33" spans="1:54" s="25" customFormat="1" ht="105.6" x14ac:dyDescent="0.25">
      <c r="A33" s="1">
        <v>44062.73952101852</v>
      </c>
      <c r="B33" s="1" t="s">
        <v>4377</v>
      </c>
      <c r="C33" s="1" t="s">
        <v>4605</v>
      </c>
      <c r="D33" s="1">
        <v>2</v>
      </c>
      <c r="E33" s="1" t="s">
        <v>4992</v>
      </c>
      <c r="F33" s="8" t="s">
        <v>3259</v>
      </c>
      <c r="G33" s="1" t="s">
        <v>4501</v>
      </c>
      <c r="H33" s="1" t="s">
        <v>1878</v>
      </c>
      <c r="I33" s="8" t="s">
        <v>3241</v>
      </c>
      <c r="J33" s="1" t="s">
        <v>4584</v>
      </c>
      <c r="K33" s="1" t="s">
        <v>4993</v>
      </c>
      <c r="L33" s="8" t="s">
        <v>3911</v>
      </c>
      <c r="M33" s="1" t="s">
        <v>4407</v>
      </c>
      <c r="N33" s="1" t="s">
        <v>4994</v>
      </c>
      <c r="O33" s="8" t="s">
        <v>3244</v>
      </c>
      <c r="P33" s="1" t="s">
        <v>4409</v>
      </c>
      <c r="Q33" s="1" t="s">
        <v>4995</v>
      </c>
      <c r="R33" s="8" t="s">
        <v>3259</v>
      </c>
      <c r="S33" s="1" t="s">
        <v>4411</v>
      </c>
      <c r="T33" s="1" t="s">
        <v>4412</v>
      </c>
      <c r="U33" s="1" t="s">
        <v>4386</v>
      </c>
      <c r="V33" s="1">
        <v>4</v>
      </c>
      <c r="W33" s="1" t="s">
        <v>4996</v>
      </c>
      <c r="X33" s="8" t="s">
        <v>3463</v>
      </c>
      <c r="Y33" s="1" t="s">
        <v>4496</v>
      </c>
      <c r="Z33" s="1" t="s">
        <v>4592</v>
      </c>
      <c r="AA33" s="1" t="s">
        <v>4391</v>
      </c>
      <c r="AB33" s="1" t="s">
        <v>4997</v>
      </c>
      <c r="AC33" s="8" t="s">
        <v>4998</v>
      </c>
      <c r="AD33" s="1" t="s">
        <v>4999</v>
      </c>
      <c r="AE33" s="8" t="s">
        <v>6068</v>
      </c>
      <c r="AF33" s="1" t="s">
        <v>5000</v>
      </c>
      <c r="AG33" s="8" t="s">
        <v>3426</v>
      </c>
      <c r="AH33" s="1">
        <v>2</v>
      </c>
      <c r="AI33" s="1" t="s">
        <v>5001</v>
      </c>
      <c r="AJ33" s="8" t="s">
        <v>3759</v>
      </c>
      <c r="AK33" s="1">
        <v>4</v>
      </c>
      <c r="AL33" s="1" t="s">
        <v>5002</v>
      </c>
      <c r="AM33" s="8" t="s">
        <v>3355</v>
      </c>
      <c r="AN33" s="1">
        <v>5</v>
      </c>
      <c r="AO33" s="1" t="s">
        <v>5003</v>
      </c>
      <c r="AP33" s="8" t="s">
        <v>3355</v>
      </c>
      <c r="AQ33" s="1">
        <v>5</v>
      </c>
      <c r="AR33" s="1" t="s">
        <v>4548</v>
      </c>
      <c r="AS33" s="1" t="s">
        <v>5004</v>
      </c>
      <c r="AT33" s="8" t="s">
        <v>3429</v>
      </c>
      <c r="AU33" s="1" t="s">
        <v>62</v>
      </c>
      <c r="AV33" s="1" t="s">
        <v>4424</v>
      </c>
      <c r="AW33" s="1" t="s">
        <v>4401</v>
      </c>
      <c r="AX33" s="1" t="s">
        <v>5005</v>
      </c>
      <c r="AY33" s="8"/>
      <c r="AZ33" s="1" t="s">
        <v>4403</v>
      </c>
      <c r="BA33" s="30"/>
      <c r="BB33" s="3" t="s">
        <v>6075</v>
      </c>
    </row>
    <row r="34" spans="1:54" s="25" customFormat="1" ht="132" x14ac:dyDescent="0.25">
      <c r="A34" s="1">
        <v>44062.74218818287</v>
      </c>
      <c r="B34" s="1" t="s">
        <v>4377</v>
      </c>
      <c r="C34" s="1" t="s">
        <v>4605</v>
      </c>
      <c r="D34" s="1">
        <v>2</v>
      </c>
      <c r="E34" s="1" t="s">
        <v>5006</v>
      </c>
      <c r="F34" s="8" t="s">
        <v>3453</v>
      </c>
      <c r="G34" s="1" t="s">
        <v>4501</v>
      </c>
      <c r="H34" s="1" t="s">
        <v>5007</v>
      </c>
      <c r="I34" s="8" t="s">
        <v>3320</v>
      </c>
      <c r="J34" s="1" t="s">
        <v>4584</v>
      </c>
      <c r="K34" s="1" t="s">
        <v>5008</v>
      </c>
      <c r="L34" s="8" t="s">
        <v>3911</v>
      </c>
      <c r="M34" s="1" t="s">
        <v>4407</v>
      </c>
      <c r="N34" s="1" t="s">
        <v>5009</v>
      </c>
      <c r="O34" s="8" t="s">
        <v>3244</v>
      </c>
      <c r="P34" s="1" t="s">
        <v>4409</v>
      </c>
      <c r="Q34" s="1" t="s">
        <v>5010</v>
      </c>
      <c r="R34" s="8" t="s">
        <v>5011</v>
      </c>
      <c r="S34" s="1" t="s">
        <v>4411</v>
      </c>
      <c r="T34" s="1" t="s">
        <v>4412</v>
      </c>
      <c r="U34" s="1" t="s">
        <v>4386</v>
      </c>
      <c r="V34" s="1">
        <v>2</v>
      </c>
      <c r="W34" s="1" t="s">
        <v>4495</v>
      </c>
      <c r="X34" s="8"/>
      <c r="Y34" s="1" t="s">
        <v>4496</v>
      </c>
      <c r="Z34" s="1" t="s">
        <v>4592</v>
      </c>
      <c r="AA34" s="1" t="s">
        <v>4391</v>
      </c>
      <c r="AB34" s="1" t="s">
        <v>5012</v>
      </c>
      <c r="AC34" s="8" t="s">
        <v>3761</v>
      </c>
      <c r="AD34" s="1" t="s">
        <v>5013</v>
      </c>
      <c r="AE34" s="8" t="s">
        <v>3265</v>
      </c>
      <c r="AF34" s="1" t="s">
        <v>5014</v>
      </c>
      <c r="AG34" s="8" t="s">
        <v>3374</v>
      </c>
      <c r="AH34" s="1">
        <v>3</v>
      </c>
      <c r="AI34" s="1" t="s">
        <v>5015</v>
      </c>
      <c r="AJ34" s="8" t="s">
        <v>3557</v>
      </c>
      <c r="AK34" s="1">
        <v>4</v>
      </c>
      <c r="AL34" s="1" t="s">
        <v>5016</v>
      </c>
      <c r="AM34" s="8" t="s">
        <v>3355</v>
      </c>
      <c r="AN34" s="1">
        <v>3</v>
      </c>
      <c r="AO34" s="1" t="s">
        <v>5017</v>
      </c>
      <c r="AP34" s="8" t="s">
        <v>5018</v>
      </c>
      <c r="AQ34" s="1">
        <v>3</v>
      </c>
      <c r="AR34" s="1" t="s">
        <v>4486</v>
      </c>
      <c r="AS34" s="1" t="s">
        <v>5019</v>
      </c>
      <c r="AT34" s="8" t="s">
        <v>3574</v>
      </c>
      <c r="AU34" s="1" t="s">
        <v>62</v>
      </c>
      <c r="AV34" s="1" t="s">
        <v>4424</v>
      </c>
      <c r="AW34" s="1" t="s">
        <v>4401</v>
      </c>
      <c r="AX34" s="23"/>
      <c r="AY34" s="24"/>
      <c r="AZ34" s="1" t="s">
        <v>4403</v>
      </c>
      <c r="BA34" s="30"/>
      <c r="BB34" s="3" t="s">
        <v>6075</v>
      </c>
    </row>
    <row r="35" spans="1:54" s="25" customFormat="1" ht="237.6" x14ac:dyDescent="0.25">
      <c r="A35" s="1">
        <v>44062.774211365744</v>
      </c>
      <c r="B35" s="1" t="s">
        <v>4377</v>
      </c>
      <c r="C35" s="1" t="s">
        <v>4454</v>
      </c>
      <c r="D35" s="1">
        <v>1</v>
      </c>
      <c r="E35" s="1" t="s">
        <v>5039</v>
      </c>
      <c r="F35" s="8" t="s">
        <v>3292</v>
      </c>
      <c r="G35" s="1" t="s">
        <v>4501</v>
      </c>
      <c r="H35" s="1" t="s">
        <v>5040</v>
      </c>
      <c r="I35" s="8" t="s">
        <v>3472</v>
      </c>
      <c r="J35" s="1" t="s">
        <v>4504</v>
      </c>
      <c r="K35" s="1" t="s">
        <v>5041</v>
      </c>
      <c r="L35" s="8" t="s">
        <v>5042</v>
      </c>
      <c r="M35" s="1" t="s">
        <v>4407</v>
      </c>
      <c r="N35" s="1" t="s">
        <v>5043</v>
      </c>
      <c r="O35" s="8" t="s">
        <v>3244</v>
      </c>
      <c r="P35" s="1" t="s">
        <v>4409</v>
      </c>
      <c r="Q35" s="1" t="s">
        <v>5044</v>
      </c>
      <c r="R35" s="8" t="s">
        <v>3242</v>
      </c>
      <c r="S35" s="1" t="s">
        <v>4411</v>
      </c>
      <c r="T35" s="1" t="s">
        <v>4412</v>
      </c>
      <c r="U35" s="1" t="s">
        <v>4386</v>
      </c>
      <c r="V35" s="1">
        <v>3</v>
      </c>
      <c r="W35" s="1" t="s">
        <v>5045</v>
      </c>
      <c r="X35" s="8" t="s">
        <v>3352</v>
      </c>
      <c r="Y35" s="1" t="s">
        <v>4676</v>
      </c>
      <c r="Z35" s="1" t="s">
        <v>4434</v>
      </c>
      <c r="AA35" s="1" t="s">
        <v>4435</v>
      </c>
      <c r="AB35" s="1" t="s">
        <v>5046</v>
      </c>
      <c r="AC35" s="8" t="s">
        <v>3329</v>
      </c>
      <c r="AD35" s="1" t="s">
        <v>4951</v>
      </c>
      <c r="AE35" s="8" t="s">
        <v>6054</v>
      </c>
      <c r="AF35" s="1" t="s">
        <v>5047</v>
      </c>
      <c r="AG35" s="8" t="s">
        <v>5048</v>
      </c>
      <c r="AH35" s="1">
        <v>2</v>
      </c>
      <c r="AI35" s="1" t="s">
        <v>5049</v>
      </c>
      <c r="AJ35" s="8" t="s">
        <v>3831</v>
      </c>
      <c r="AK35" s="1">
        <v>4</v>
      </c>
      <c r="AL35" s="1" t="s">
        <v>5050</v>
      </c>
      <c r="AM35" s="8" t="s">
        <v>3423</v>
      </c>
      <c r="AN35" s="1">
        <v>4</v>
      </c>
      <c r="AO35" s="1" t="s">
        <v>5051</v>
      </c>
      <c r="AP35" s="8" t="s">
        <v>5052</v>
      </c>
      <c r="AQ35" s="1">
        <v>4</v>
      </c>
      <c r="AR35" s="1" t="s">
        <v>4398</v>
      </c>
      <c r="AS35" s="1" t="s">
        <v>5053</v>
      </c>
      <c r="AT35" s="8" t="s">
        <v>3239</v>
      </c>
      <c r="AU35" s="1" t="s">
        <v>62</v>
      </c>
      <c r="AV35" s="1" t="s">
        <v>4532</v>
      </c>
      <c r="AW35" s="1" t="s">
        <v>5054</v>
      </c>
      <c r="AX35" s="23"/>
      <c r="AY35" s="24"/>
      <c r="AZ35" s="1" t="s">
        <v>4403</v>
      </c>
      <c r="BA35" s="30"/>
      <c r="BB35" s="3" t="s">
        <v>6075</v>
      </c>
    </row>
    <row r="36" spans="1:54" s="25" customFormat="1" ht="382.8" x14ac:dyDescent="0.25">
      <c r="A36" s="1">
        <v>44063.108401342593</v>
      </c>
      <c r="B36" s="1" t="s">
        <v>4377</v>
      </c>
      <c r="C36" s="1" t="s">
        <v>4426</v>
      </c>
      <c r="D36" s="1">
        <v>3</v>
      </c>
      <c r="E36" s="1" t="s">
        <v>5067</v>
      </c>
      <c r="F36" s="8" t="s">
        <v>3817</v>
      </c>
      <c r="G36" s="1" t="s">
        <v>4380</v>
      </c>
      <c r="H36" s="1" t="s">
        <v>5068</v>
      </c>
      <c r="I36" s="8" t="s">
        <v>5069</v>
      </c>
      <c r="J36" s="23"/>
      <c r="K36" s="23"/>
      <c r="L36" s="24"/>
      <c r="M36" s="1" t="s">
        <v>4407</v>
      </c>
      <c r="N36" s="1" t="s">
        <v>5070</v>
      </c>
      <c r="O36" s="8" t="s">
        <v>3244</v>
      </c>
      <c r="P36" s="1" t="s">
        <v>4384</v>
      </c>
      <c r="Q36" s="1" t="s">
        <v>5071</v>
      </c>
      <c r="R36" s="8" t="s">
        <v>3749</v>
      </c>
      <c r="S36" s="1" t="s">
        <v>4454</v>
      </c>
      <c r="T36" s="1" t="s">
        <v>4412</v>
      </c>
      <c r="U36" s="1" t="s">
        <v>4386</v>
      </c>
      <c r="V36" s="1">
        <v>4</v>
      </c>
      <c r="W36" s="1" t="s">
        <v>5072</v>
      </c>
      <c r="X36" s="8" t="s">
        <v>3644</v>
      </c>
      <c r="Y36" s="1" t="s">
        <v>4414</v>
      </c>
      <c r="Z36" s="1" t="s">
        <v>4390</v>
      </c>
      <c r="AA36" s="1" t="s">
        <v>4435</v>
      </c>
      <c r="AB36" s="1" t="s">
        <v>5073</v>
      </c>
      <c r="AC36" s="8" t="s">
        <v>3239</v>
      </c>
      <c r="AD36" s="1" t="s">
        <v>5074</v>
      </c>
      <c r="AE36" s="8" t="s">
        <v>3425</v>
      </c>
      <c r="AF36" s="1" t="s">
        <v>5075</v>
      </c>
      <c r="AG36" s="8" t="s">
        <v>3426</v>
      </c>
      <c r="AH36" s="1">
        <v>3</v>
      </c>
      <c r="AI36" s="1" t="s">
        <v>5076</v>
      </c>
      <c r="AJ36" s="8" t="s">
        <v>3346</v>
      </c>
      <c r="AK36" s="1">
        <v>4</v>
      </c>
      <c r="AL36" s="1" t="s">
        <v>5077</v>
      </c>
      <c r="AM36" s="8" t="s">
        <v>3474</v>
      </c>
      <c r="AN36" s="1">
        <v>2</v>
      </c>
      <c r="AO36" s="1" t="s">
        <v>5078</v>
      </c>
      <c r="AP36" s="8" t="s">
        <v>5079</v>
      </c>
      <c r="AQ36" s="1">
        <v>3</v>
      </c>
      <c r="AR36" s="1" t="s">
        <v>4398</v>
      </c>
      <c r="AS36" s="1" t="s">
        <v>5080</v>
      </c>
      <c r="AT36" s="8" t="s">
        <v>3635</v>
      </c>
      <c r="AU36" s="1" t="s">
        <v>112</v>
      </c>
      <c r="AV36" s="1" t="s">
        <v>4532</v>
      </c>
      <c r="AW36" s="1" t="s">
        <v>5081</v>
      </c>
      <c r="AX36" s="1" t="s">
        <v>5082</v>
      </c>
      <c r="AY36" s="8"/>
      <c r="AZ36" s="1" t="s">
        <v>4403</v>
      </c>
      <c r="BA36" s="30"/>
      <c r="BB36" s="3" t="s">
        <v>6075</v>
      </c>
    </row>
    <row r="37" spans="1:54" s="25" customFormat="1" ht="409.6" x14ac:dyDescent="0.25">
      <c r="A37" s="1">
        <v>44063.416216504629</v>
      </c>
      <c r="B37" s="1" t="s">
        <v>4377</v>
      </c>
      <c r="C37" s="1" t="s">
        <v>4426</v>
      </c>
      <c r="D37" s="1">
        <v>3</v>
      </c>
      <c r="E37" s="1" t="s">
        <v>5083</v>
      </c>
      <c r="F37" s="8" t="s">
        <v>5084</v>
      </c>
      <c r="G37" s="1" t="s">
        <v>4380</v>
      </c>
      <c r="H37" s="1" t="s">
        <v>5085</v>
      </c>
      <c r="I37" s="8" t="s">
        <v>2745</v>
      </c>
      <c r="J37" s="23"/>
      <c r="K37" s="23"/>
      <c r="L37" s="24"/>
      <c r="M37" s="1" t="s">
        <v>4407</v>
      </c>
      <c r="N37" s="1" t="s">
        <v>5086</v>
      </c>
      <c r="O37" s="8" t="s">
        <v>5087</v>
      </c>
      <c r="P37" s="1" t="s">
        <v>4384</v>
      </c>
      <c r="Q37" s="1" t="s">
        <v>5088</v>
      </c>
      <c r="R37" s="8" t="s">
        <v>3627</v>
      </c>
      <c r="S37" s="1" t="s">
        <v>4454</v>
      </c>
      <c r="T37" s="1" t="s">
        <v>4412</v>
      </c>
      <c r="U37" s="1" t="s">
        <v>4386</v>
      </c>
      <c r="V37" s="1">
        <v>4</v>
      </c>
      <c r="W37" s="1" t="s">
        <v>4783</v>
      </c>
      <c r="X37" s="8"/>
      <c r="Y37" s="1" t="s">
        <v>5089</v>
      </c>
      <c r="Z37" s="1" t="s">
        <v>4434</v>
      </c>
      <c r="AA37" s="1" t="s">
        <v>4435</v>
      </c>
      <c r="AB37" s="1" t="s">
        <v>5090</v>
      </c>
      <c r="AC37" s="8" t="s">
        <v>5091</v>
      </c>
      <c r="AD37" s="1" t="s">
        <v>5092</v>
      </c>
      <c r="AE37" s="8" t="s">
        <v>3425</v>
      </c>
      <c r="AF37" s="1" t="s">
        <v>5093</v>
      </c>
      <c r="AG37" s="8" t="s">
        <v>5094</v>
      </c>
      <c r="AH37" s="1">
        <v>2</v>
      </c>
      <c r="AI37" s="1" t="s">
        <v>5095</v>
      </c>
      <c r="AJ37" s="8" t="s">
        <v>5096</v>
      </c>
      <c r="AK37" s="1">
        <v>4</v>
      </c>
      <c r="AL37" s="1" t="s">
        <v>5097</v>
      </c>
      <c r="AM37" s="8" t="s">
        <v>3556</v>
      </c>
      <c r="AN37" s="1">
        <v>3</v>
      </c>
      <c r="AO37" s="1" t="s">
        <v>5098</v>
      </c>
      <c r="AP37" s="8" t="s">
        <v>5099</v>
      </c>
      <c r="AQ37" s="1">
        <v>4</v>
      </c>
      <c r="AR37" s="1" t="s">
        <v>4398</v>
      </c>
      <c r="AS37" s="1" t="s">
        <v>5100</v>
      </c>
      <c r="AT37" s="8" t="s">
        <v>5101</v>
      </c>
      <c r="AU37" s="1" t="s">
        <v>112</v>
      </c>
      <c r="AV37" s="1" t="s">
        <v>4532</v>
      </c>
      <c r="AW37" s="1" t="s">
        <v>4401</v>
      </c>
      <c r="AX37" s="23"/>
      <c r="AY37" s="24"/>
      <c r="AZ37" s="1" t="s">
        <v>4403</v>
      </c>
      <c r="BA37" s="30"/>
      <c r="BB37" s="3" t="s">
        <v>6075</v>
      </c>
    </row>
    <row r="38" spans="1:54" s="25" customFormat="1" ht="237.6" x14ac:dyDescent="0.25">
      <c r="A38" s="1">
        <v>44063.446829583336</v>
      </c>
      <c r="B38" s="1" t="s">
        <v>4377</v>
      </c>
      <c r="C38" s="1" t="s">
        <v>4426</v>
      </c>
      <c r="D38" s="1">
        <v>1</v>
      </c>
      <c r="E38" s="1" t="s">
        <v>5102</v>
      </c>
      <c r="F38" s="8" t="s">
        <v>3472</v>
      </c>
      <c r="G38" s="1" t="s">
        <v>4380</v>
      </c>
      <c r="H38" s="1" t="s">
        <v>5103</v>
      </c>
      <c r="I38" s="8" t="s">
        <v>3302</v>
      </c>
      <c r="J38" s="23"/>
      <c r="K38" s="23"/>
      <c r="L38" s="24"/>
      <c r="M38" s="1" t="s">
        <v>4407</v>
      </c>
      <c r="N38" s="1" t="s">
        <v>5104</v>
      </c>
      <c r="O38" s="8" t="s">
        <v>3763</v>
      </c>
      <c r="P38" s="1" t="s">
        <v>4384</v>
      </c>
      <c r="Q38" s="1" t="s">
        <v>5105</v>
      </c>
      <c r="R38" s="8" t="s">
        <v>3259</v>
      </c>
      <c r="S38" s="1" t="s">
        <v>4378</v>
      </c>
      <c r="T38" s="1" t="s">
        <v>4412</v>
      </c>
      <c r="U38" s="1" t="s">
        <v>4386</v>
      </c>
      <c r="V38" s="1">
        <v>2</v>
      </c>
      <c r="W38" s="1" t="s">
        <v>4918</v>
      </c>
      <c r="X38" s="8"/>
      <c r="Y38" s="1" t="s">
        <v>4676</v>
      </c>
      <c r="Z38" s="1" t="s">
        <v>4434</v>
      </c>
      <c r="AA38" s="1" t="s">
        <v>4435</v>
      </c>
      <c r="AB38" s="1" t="s">
        <v>5106</v>
      </c>
      <c r="AC38" s="8" t="s">
        <v>4722</v>
      </c>
      <c r="AD38" s="1" t="s">
        <v>5107</v>
      </c>
      <c r="AE38" s="8" t="s">
        <v>3340</v>
      </c>
      <c r="AF38" s="1" t="s">
        <v>5108</v>
      </c>
      <c r="AG38" s="8" t="s">
        <v>3302</v>
      </c>
      <c r="AH38" s="1">
        <v>3</v>
      </c>
      <c r="AI38" s="1" t="s">
        <v>5109</v>
      </c>
      <c r="AJ38" s="8" t="s">
        <v>3801</v>
      </c>
      <c r="AK38" s="1">
        <v>4</v>
      </c>
      <c r="AL38" s="1" t="s">
        <v>5110</v>
      </c>
      <c r="AM38" s="8" t="s">
        <v>5111</v>
      </c>
      <c r="AN38" s="1">
        <v>3</v>
      </c>
      <c r="AO38" s="1" t="s">
        <v>1936</v>
      </c>
      <c r="AP38" s="8" t="s">
        <v>3906</v>
      </c>
      <c r="AQ38" s="1" t="s">
        <v>5112</v>
      </c>
      <c r="AR38" s="1" t="s">
        <v>4398</v>
      </c>
      <c r="AS38" s="1" t="s">
        <v>5113</v>
      </c>
      <c r="AT38" s="8" t="s">
        <v>3302</v>
      </c>
      <c r="AU38" s="1" t="s">
        <v>112</v>
      </c>
      <c r="AV38" s="1" t="s">
        <v>4400</v>
      </c>
      <c r="AW38" s="1" t="s">
        <v>5114</v>
      </c>
      <c r="AX38" s="23"/>
      <c r="AY38" s="24"/>
      <c r="AZ38" s="1" t="s">
        <v>4403</v>
      </c>
      <c r="BA38" s="30"/>
      <c r="BB38" s="3" t="s">
        <v>6075</v>
      </c>
    </row>
    <row r="39" spans="1:54" s="25" customFormat="1" ht="264" x14ac:dyDescent="0.25">
      <c r="A39" s="1">
        <v>44063.51669340278</v>
      </c>
      <c r="B39" s="1" t="s">
        <v>4377</v>
      </c>
      <c r="C39" s="1" t="s">
        <v>4404</v>
      </c>
      <c r="D39" s="1">
        <v>2</v>
      </c>
      <c r="E39" s="1" t="s">
        <v>5145</v>
      </c>
      <c r="F39" s="8" t="s">
        <v>5146</v>
      </c>
      <c r="G39" s="1" t="s">
        <v>4380</v>
      </c>
      <c r="H39" s="1" t="s">
        <v>5147</v>
      </c>
      <c r="I39" s="8" t="s">
        <v>3302</v>
      </c>
      <c r="J39" s="23"/>
      <c r="K39" s="23"/>
      <c r="L39" s="24"/>
      <c r="M39" s="1" t="s">
        <v>4407</v>
      </c>
      <c r="N39" s="1" t="s">
        <v>5148</v>
      </c>
      <c r="O39" s="8" t="s">
        <v>4116</v>
      </c>
      <c r="P39" s="1" t="s">
        <v>4409</v>
      </c>
      <c r="Q39" s="1" t="s">
        <v>5149</v>
      </c>
      <c r="R39" s="8" t="s">
        <v>3425</v>
      </c>
      <c r="S39" s="1" t="s">
        <v>4411</v>
      </c>
      <c r="T39" s="1" t="s">
        <v>4412</v>
      </c>
      <c r="U39" s="1" t="s">
        <v>4386</v>
      </c>
      <c r="V39" s="1">
        <v>4</v>
      </c>
      <c r="W39" s="1" t="s">
        <v>4495</v>
      </c>
      <c r="X39" s="8"/>
      <c r="Y39" s="1" t="s">
        <v>4389</v>
      </c>
      <c r="Z39" s="1" t="s">
        <v>4434</v>
      </c>
      <c r="AA39" s="1" t="s">
        <v>4435</v>
      </c>
      <c r="AB39" s="1" t="s">
        <v>5150</v>
      </c>
      <c r="AC39" s="8" t="s">
        <v>3244</v>
      </c>
      <c r="AD39" s="1" t="s">
        <v>5151</v>
      </c>
      <c r="AE39" s="8" t="s">
        <v>3265</v>
      </c>
      <c r="AF39" s="1" t="s">
        <v>5152</v>
      </c>
      <c r="AG39" s="8" t="s">
        <v>3636</v>
      </c>
      <c r="AH39" s="1">
        <v>2</v>
      </c>
      <c r="AI39" s="1" t="s">
        <v>5153</v>
      </c>
      <c r="AJ39" s="8" t="s">
        <v>3939</v>
      </c>
      <c r="AK39" s="1">
        <v>4</v>
      </c>
      <c r="AL39" s="1" t="s">
        <v>5154</v>
      </c>
      <c r="AM39" s="8" t="s">
        <v>3939</v>
      </c>
      <c r="AN39" s="1">
        <v>4</v>
      </c>
      <c r="AO39" s="1" t="s">
        <v>5154</v>
      </c>
      <c r="AP39" s="8" t="s">
        <v>3939</v>
      </c>
      <c r="AQ39" s="1">
        <v>4</v>
      </c>
      <c r="AR39" s="1" t="s">
        <v>4398</v>
      </c>
      <c r="AS39" s="1" t="s">
        <v>5155</v>
      </c>
      <c r="AT39" s="8" t="s">
        <v>3405</v>
      </c>
      <c r="AU39" s="1" t="s">
        <v>62</v>
      </c>
      <c r="AV39" s="1" t="s">
        <v>4400</v>
      </c>
      <c r="AW39" s="1" t="s">
        <v>4401</v>
      </c>
      <c r="AX39" s="23"/>
      <c r="AY39" s="24"/>
      <c r="AZ39" s="1" t="s">
        <v>4403</v>
      </c>
      <c r="BA39" s="30"/>
      <c r="BB39" s="3" t="s">
        <v>6075</v>
      </c>
    </row>
    <row r="40" spans="1:54" s="25" customFormat="1" ht="250.8" x14ac:dyDescent="0.25">
      <c r="A40" s="1">
        <v>44063.578848877311</v>
      </c>
      <c r="B40" s="1" t="s">
        <v>4377</v>
      </c>
      <c r="C40" s="1" t="s">
        <v>4404</v>
      </c>
      <c r="D40" s="1">
        <v>1</v>
      </c>
      <c r="E40" s="1" t="s">
        <v>5156</v>
      </c>
      <c r="F40" s="8" t="s">
        <v>3449</v>
      </c>
      <c r="G40" s="1" t="s">
        <v>4380</v>
      </c>
      <c r="H40" s="1" t="s">
        <v>5157</v>
      </c>
      <c r="I40" s="8" t="s">
        <v>3902</v>
      </c>
      <c r="J40" s="23"/>
      <c r="K40" s="23"/>
      <c r="L40" s="24"/>
      <c r="M40" s="1" t="s">
        <v>4381</v>
      </c>
      <c r="N40" s="1" t="s">
        <v>5158</v>
      </c>
      <c r="O40" s="8" t="s">
        <v>3244</v>
      </c>
      <c r="P40" s="1" t="s">
        <v>4409</v>
      </c>
      <c r="Q40" s="1" t="s">
        <v>5159</v>
      </c>
      <c r="R40" s="8" t="s">
        <v>3423</v>
      </c>
      <c r="S40" s="1" t="s">
        <v>4404</v>
      </c>
      <c r="T40" s="1" t="s">
        <v>4386</v>
      </c>
      <c r="U40" s="1" t="s">
        <v>4386</v>
      </c>
      <c r="V40" s="1">
        <v>4</v>
      </c>
      <c r="W40" s="1" t="s">
        <v>4814</v>
      </c>
      <c r="X40" s="8"/>
      <c r="Y40" s="1" t="s">
        <v>4496</v>
      </c>
      <c r="Z40" s="1" t="s">
        <v>4434</v>
      </c>
      <c r="AA40" s="1" t="s">
        <v>4435</v>
      </c>
      <c r="AB40" s="1" t="s">
        <v>5160</v>
      </c>
      <c r="AC40" s="8" t="s">
        <v>4920</v>
      </c>
      <c r="AD40" s="1" t="s">
        <v>5161</v>
      </c>
      <c r="AE40" s="8" t="s">
        <v>3241</v>
      </c>
      <c r="AF40" s="1" t="s">
        <v>5162</v>
      </c>
      <c r="AG40" s="8" t="s">
        <v>3623</v>
      </c>
      <c r="AH40" s="1">
        <v>2</v>
      </c>
      <c r="AI40" s="1" t="s">
        <v>5163</v>
      </c>
      <c r="AJ40" s="8" t="s">
        <v>3355</v>
      </c>
      <c r="AK40" s="1">
        <v>5</v>
      </c>
      <c r="AL40" s="1" t="s">
        <v>5164</v>
      </c>
      <c r="AM40" s="8" t="s">
        <v>5165</v>
      </c>
      <c r="AN40" s="1">
        <v>3</v>
      </c>
      <c r="AO40" s="1" t="s">
        <v>5166</v>
      </c>
      <c r="AP40" s="8" t="s">
        <v>5167</v>
      </c>
      <c r="AQ40" s="1">
        <v>4</v>
      </c>
      <c r="AR40" s="1" t="s">
        <v>4398</v>
      </c>
      <c r="AS40" s="1" t="s">
        <v>5168</v>
      </c>
      <c r="AT40" s="8" t="s">
        <v>5169</v>
      </c>
      <c r="AU40" s="1" t="s">
        <v>112</v>
      </c>
      <c r="AV40" s="1" t="s">
        <v>4400</v>
      </c>
      <c r="AW40" s="1" t="s">
        <v>4401</v>
      </c>
      <c r="AX40" s="23"/>
      <c r="AY40" s="24"/>
      <c r="AZ40" s="1" t="s">
        <v>4403</v>
      </c>
      <c r="BA40" s="30"/>
      <c r="BB40" s="3" t="s">
        <v>6075</v>
      </c>
    </row>
    <row r="41" spans="1:54" s="25" customFormat="1" ht="316.8" x14ac:dyDescent="0.25">
      <c r="A41" s="1">
        <v>44063.783965636576</v>
      </c>
      <c r="B41" s="1" t="s">
        <v>4377</v>
      </c>
      <c r="C41" s="1" t="s">
        <v>4404</v>
      </c>
      <c r="D41" s="1">
        <v>4</v>
      </c>
      <c r="E41" s="1" t="s">
        <v>5170</v>
      </c>
      <c r="F41" s="8" t="s">
        <v>3334</v>
      </c>
      <c r="G41" s="1" t="s">
        <v>4380</v>
      </c>
      <c r="H41" s="1" t="s">
        <v>5171</v>
      </c>
      <c r="I41" s="8" t="s">
        <v>5022</v>
      </c>
      <c r="J41" s="23"/>
      <c r="K41" s="23"/>
      <c r="L41" s="24"/>
      <c r="M41" s="1" t="s">
        <v>4381</v>
      </c>
      <c r="N41" s="1" t="s">
        <v>5172</v>
      </c>
      <c r="O41" s="8" t="s">
        <v>5173</v>
      </c>
      <c r="P41" s="1" t="s">
        <v>4409</v>
      </c>
      <c r="Q41" s="1" t="s">
        <v>5174</v>
      </c>
      <c r="R41" s="8" t="s">
        <v>3449</v>
      </c>
      <c r="S41" s="1" t="s">
        <v>4404</v>
      </c>
      <c r="T41" s="1" t="s">
        <v>4386</v>
      </c>
      <c r="U41" s="1" t="s">
        <v>4386</v>
      </c>
      <c r="V41" s="1">
        <v>5</v>
      </c>
      <c r="W41" s="1" t="s">
        <v>5175</v>
      </c>
      <c r="X41" s="8"/>
      <c r="Y41" s="1" t="s">
        <v>4676</v>
      </c>
      <c r="Z41" s="1" t="s">
        <v>4434</v>
      </c>
      <c r="AA41" s="1" t="s">
        <v>4435</v>
      </c>
      <c r="AB41" s="13" t="s">
        <v>5176</v>
      </c>
      <c r="AC41" s="8" t="s">
        <v>5177</v>
      </c>
      <c r="AD41" s="1" t="s">
        <v>5178</v>
      </c>
      <c r="AE41" s="8" t="s">
        <v>6054</v>
      </c>
      <c r="AF41" s="1" t="s">
        <v>5179</v>
      </c>
      <c r="AG41" s="8" t="s">
        <v>5180</v>
      </c>
      <c r="AH41" s="1">
        <v>2</v>
      </c>
      <c r="AI41" s="1" t="s">
        <v>5181</v>
      </c>
      <c r="AJ41" s="8" t="s">
        <v>5182</v>
      </c>
      <c r="AK41" s="1">
        <v>4</v>
      </c>
      <c r="AL41" s="1" t="s">
        <v>5183</v>
      </c>
      <c r="AM41" s="8" t="s">
        <v>5184</v>
      </c>
      <c r="AN41" s="1">
        <v>3</v>
      </c>
      <c r="AO41" s="1" t="s">
        <v>5185</v>
      </c>
      <c r="AP41" s="8" t="s">
        <v>5186</v>
      </c>
      <c r="AQ41" s="1">
        <v>3</v>
      </c>
      <c r="AR41" s="1" t="s">
        <v>4398</v>
      </c>
      <c r="AS41" s="1" t="s">
        <v>5187</v>
      </c>
      <c r="AT41" s="8" t="s">
        <v>5188</v>
      </c>
      <c r="AU41" s="1" t="s">
        <v>112</v>
      </c>
      <c r="AV41" s="1" t="s">
        <v>4424</v>
      </c>
      <c r="AW41" s="1" t="s">
        <v>4401</v>
      </c>
      <c r="AX41" s="23"/>
      <c r="AY41" s="24"/>
      <c r="AZ41" s="1" t="s">
        <v>4403</v>
      </c>
      <c r="BA41" s="30"/>
      <c r="BB41" s="3" t="s">
        <v>6075</v>
      </c>
    </row>
    <row r="42" spans="1:54" s="25" customFormat="1" ht="145.19999999999999" x14ac:dyDescent="0.25">
      <c r="A42" s="1">
        <v>44063.985844791663</v>
      </c>
      <c r="B42" s="1" t="s">
        <v>4377</v>
      </c>
      <c r="C42" s="1" t="s">
        <v>4404</v>
      </c>
      <c r="D42" s="1">
        <v>2</v>
      </c>
      <c r="E42" s="1" t="s">
        <v>4448</v>
      </c>
      <c r="F42" s="8" t="s">
        <v>3472</v>
      </c>
      <c r="G42" s="1" t="s">
        <v>4380</v>
      </c>
      <c r="H42" s="1" t="s">
        <v>4449</v>
      </c>
      <c r="I42" s="8" t="s">
        <v>3801</v>
      </c>
      <c r="J42" s="23"/>
      <c r="K42" s="23"/>
      <c r="L42" s="24"/>
      <c r="M42" s="1" t="s">
        <v>4407</v>
      </c>
      <c r="N42" s="1" t="s">
        <v>4451</v>
      </c>
      <c r="O42" s="8" t="s">
        <v>4116</v>
      </c>
      <c r="P42" s="1" t="s">
        <v>4384</v>
      </c>
      <c r="Q42" s="1" t="s">
        <v>4453</v>
      </c>
      <c r="R42" s="8" t="s">
        <v>3747</v>
      </c>
      <c r="S42" s="1" t="s">
        <v>4454</v>
      </c>
      <c r="T42" s="1" t="s">
        <v>4412</v>
      </c>
      <c r="U42" s="1" t="s">
        <v>4386</v>
      </c>
      <c r="V42" s="1">
        <v>3</v>
      </c>
      <c r="W42" s="1" t="s">
        <v>4455</v>
      </c>
      <c r="X42" s="8"/>
      <c r="Y42" s="1" t="s">
        <v>4414</v>
      </c>
      <c r="Z42" s="1" t="s">
        <v>4390</v>
      </c>
      <c r="AA42" s="1" t="s">
        <v>4435</v>
      </c>
      <c r="AB42" s="1" t="s">
        <v>4456</v>
      </c>
      <c r="AC42" s="8" t="s">
        <v>3265</v>
      </c>
      <c r="AD42" s="1" t="s">
        <v>4457</v>
      </c>
      <c r="AE42" s="8" t="s">
        <v>3265</v>
      </c>
      <c r="AF42" s="1" t="s">
        <v>4458</v>
      </c>
      <c r="AG42" s="8" t="s">
        <v>5189</v>
      </c>
      <c r="AH42" s="1">
        <v>3</v>
      </c>
      <c r="AI42" s="1" t="s">
        <v>4460</v>
      </c>
      <c r="AJ42" s="8" t="s">
        <v>5190</v>
      </c>
      <c r="AK42" s="1">
        <v>4</v>
      </c>
      <c r="AL42" s="1" t="s">
        <v>4461</v>
      </c>
      <c r="AM42" s="8" t="s">
        <v>3423</v>
      </c>
      <c r="AN42" s="1">
        <v>3</v>
      </c>
      <c r="AO42" s="1" t="s">
        <v>4462</v>
      </c>
      <c r="AP42" s="8" t="s">
        <v>3374</v>
      </c>
      <c r="AQ42" s="1">
        <v>4</v>
      </c>
      <c r="AR42" s="1" t="s">
        <v>4398</v>
      </c>
      <c r="AS42" s="1" t="s">
        <v>4463</v>
      </c>
      <c r="AT42" s="8" t="s">
        <v>3731</v>
      </c>
      <c r="AU42" s="1" t="s">
        <v>62</v>
      </c>
      <c r="AV42" s="1" t="s">
        <v>4464</v>
      </c>
      <c r="AW42" s="1" t="s">
        <v>4401</v>
      </c>
      <c r="AX42" s="23"/>
      <c r="AY42" s="24"/>
      <c r="AZ42" s="1" t="s">
        <v>4403</v>
      </c>
      <c r="BA42" s="30"/>
      <c r="BB42" s="3" t="s">
        <v>6075</v>
      </c>
    </row>
    <row r="43" spans="1:54" s="25" customFormat="1" ht="224.4" x14ac:dyDescent="0.25">
      <c r="A43" s="1">
        <v>44064.59126429398</v>
      </c>
      <c r="B43" s="1" t="s">
        <v>4377</v>
      </c>
      <c r="C43" s="1" t="s">
        <v>4454</v>
      </c>
      <c r="D43" s="1">
        <v>4</v>
      </c>
      <c r="E43" s="1" t="s">
        <v>5205</v>
      </c>
      <c r="F43" s="8" t="s">
        <v>3704</v>
      </c>
      <c r="G43" s="1" t="s">
        <v>4501</v>
      </c>
      <c r="H43" s="1" t="s">
        <v>5206</v>
      </c>
      <c r="I43" s="8" t="s">
        <v>3242</v>
      </c>
      <c r="J43" s="1" t="s">
        <v>4504</v>
      </c>
      <c r="K43" s="1" t="s">
        <v>5207</v>
      </c>
      <c r="L43" s="8" t="s">
        <v>5208</v>
      </c>
      <c r="M43" s="1" t="s">
        <v>4407</v>
      </c>
      <c r="N43" s="1" t="s">
        <v>5209</v>
      </c>
      <c r="O43" s="8" t="s">
        <v>3287</v>
      </c>
      <c r="P43" s="1" t="s">
        <v>4384</v>
      </c>
      <c r="Q43" s="1" t="s">
        <v>5210</v>
      </c>
      <c r="R43" s="8" t="s">
        <v>5211</v>
      </c>
      <c r="S43" s="1" t="s">
        <v>4454</v>
      </c>
      <c r="T43" s="1" t="s">
        <v>4386</v>
      </c>
      <c r="U43" s="1" t="s">
        <v>4387</v>
      </c>
      <c r="V43" s="1">
        <v>4</v>
      </c>
      <c r="W43" s="1" t="s">
        <v>4572</v>
      </c>
      <c r="X43" s="8"/>
      <c r="Y43" s="1" t="s">
        <v>4496</v>
      </c>
      <c r="Z43" s="1" t="s">
        <v>4390</v>
      </c>
      <c r="AA43" s="1" t="s">
        <v>4435</v>
      </c>
      <c r="AB43" s="1" t="s">
        <v>5212</v>
      </c>
      <c r="AC43" s="8" t="s">
        <v>4143</v>
      </c>
      <c r="AD43" s="1" t="s">
        <v>5213</v>
      </c>
      <c r="AE43" s="8" t="s">
        <v>6054</v>
      </c>
      <c r="AF43" s="1" t="s">
        <v>5214</v>
      </c>
      <c r="AG43" s="8" t="s">
        <v>5215</v>
      </c>
      <c r="AH43" s="1">
        <v>2</v>
      </c>
      <c r="AI43" s="1" t="s">
        <v>5216</v>
      </c>
      <c r="AJ43" s="8" t="s">
        <v>3750</v>
      </c>
      <c r="AK43" s="1">
        <v>4</v>
      </c>
      <c r="AL43" s="1" t="s">
        <v>5217</v>
      </c>
      <c r="AM43" s="8" t="s">
        <v>5218</v>
      </c>
      <c r="AN43" s="1">
        <v>3</v>
      </c>
      <c r="AO43" s="1" t="s">
        <v>5219</v>
      </c>
      <c r="AP43" s="8" t="s">
        <v>5220</v>
      </c>
      <c r="AQ43" s="1">
        <v>3</v>
      </c>
      <c r="AR43" s="1" t="s">
        <v>4398</v>
      </c>
      <c r="AS43" s="1" t="s">
        <v>5221</v>
      </c>
      <c r="AT43" s="8" t="s">
        <v>5222</v>
      </c>
      <c r="AU43" s="1" t="s">
        <v>62</v>
      </c>
      <c r="AV43" s="23"/>
      <c r="AW43" s="1" t="s">
        <v>4401</v>
      </c>
      <c r="AX43" s="23"/>
      <c r="AY43" s="24"/>
      <c r="AZ43" s="1" t="s">
        <v>4403</v>
      </c>
      <c r="BA43" s="30"/>
      <c r="BB43" s="3" t="s">
        <v>6075</v>
      </c>
    </row>
    <row r="44" spans="1:54" s="25" customFormat="1" ht="303.60000000000002" x14ac:dyDescent="0.25">
      <c r="A44" s="1">
        <v>44064.726738900463</v>
      </c>
      <c r="B44" s="1" t="s">
        <v>4377</v>
      </c>
      <c r="C44" s="1" t="s">
        <v>4426</v>
      </c>
      <c r="D44" s="1">
        <v>3</v>
      </c>
      <c r="E44" s="1" t="s">
        <v>5223</v>
      </c>
      <c r="F44" s="8" t="s">
        <v>3472</v>
      </c>
      <c r="G44" s="1" t="s">
        <v>4501</v>
      </c>
      <c r="H44" s="13" t="s">
        <v>5224</v>
      </c>
      <c r="I44" s="8" t="s">
        <v>5225</v>
      </c>
      <c r="J44" s="1" t="s">
        <v>4584</v>
      </c>
      <c r="K44" s="13" t="s">
        <v>5226</v>
      </c>
      <c r="L44" s="8" t="s">
        <v>5227</v>
      </c>
      <c r="M44" s="1" t="s">
        <v>4407</v>
      </c>
      <c r="N44" s="1" t="s">
        <v>5228</v>
      </c>
      <c r="O44" s="8" t="s">
        <v>3244</v>
      </c>
      <c r="P44" s="1" t="s">
        <v>4409</v>
      </c>
      <c r="Q44" s="1" t="s">
        <v>5229</v>
      </c>
      <c r="R44" s="8" t="s">
        <v>3244</v>
      </c>
      <c r="S44" s="1" t="s">
        <v>4411</v>
      </c>
      <c r="T44" s="1" t="s">
        <v>4412</v>
      </c>
      <c r="U44" s="1" t="s">
        <v>4386</v>
      </c>
      <c r="V44" s="1">
        <v>4</v>
      </c>
      <c r="W44" s="1" t="s">
        <v>4814</v>
      </c>
      <c r="X44" s="8"/>
      <c r="Y44" s="1" t="s">
        <v>5230</v>
      </c>
      <c r="Z44" s="1" t="s">
        <v>4592</v>
      </c>
      <c r="AA44" s="1" t="s">
        <v>4435</v>
      </c>
      <c r="AB44" s="1" t="s">
        <v>5231</v>
      </c>
      <c r="AC44" s="8" t="s">
        <v>4068</v>
      </c>
      <c r="AD44" s="1" t="s">
        <v>5232</v>
      </c>
      <c r="AE44" s="8" t="s">
        <v>3425</v>
      </c>
      <c r="AF44" s="1" t="s">
        <v>5233</v>
      </c>
      <c r="AG44" s="8" t="s">
        <v>5234</v>
      </c>
      <c r="AH44" s="1">
        <v>2</v>
      </c>
      <c r="AI44" s="1" t="s">
        <v>5235</v>
      </c>
      <c r="AJ44" s="8" t="s">
        <v>5236</v>
      </c>
      <c r="AK44" s="1">
        <v>4</v>
      </c>
      <c r="AL44" s="1" t="s">
        <v>5237</v>
      </c>
      <c r="AM44" s="8" t="s">
        <v>5238</v>
      </c>
      <c r="AN44" s="1">
        <v>4</v>
      </c>
      <c r="AO44" s="1" t="s">
        <v>5239</v>
      </c>
      <c r="AP44" s="8" t="s">
        <v>5240</v>
      </c>
      <c r="AQ44" s="1">
        <v>3</v>
      </c>
      <c r="AR44" s="1" t="s">
        <v>4398</v>
      </c>
      <c r="AS44" s="1" t="s">
        <v>5241</v>
      </c>
      <c r="AT44" s="8" t="s">
        <v>5242</v>
      </c>
      <c r="AU44" s="1" t="s">
        <v>62</v>
      </c>
      <c r="AV44" s="1" t="s">
        <v>4532</v>
      </c>
      <c r="AW44" s="1" t="s">
        <v>4401</v>
      </c>
      <c r="AX44" s="1" t="s">
        <v>5243</v>
      </c>
      <c r="AY44" s="8"/>
      <c r="AZ44" s="1" t="s">
        <v>4403</v>
      </c>
      <c r="BA44" s="30"/>
      <c r="BB44" s="3" t="s">
        <v>6075</v>
      </c>
    </row>
    <row r="45" spans="1:54" s="25" customFormat="1" ht="250.8" x14ac:dyDescent="0.25">
      <c r="A45" s="1">
        <v>44064.761030752314</v>
      </c>
      <c r="B45" s="1" t="s">
        <v>4377</v>
      </c>
      <c r="C45" s="1" t="s">
        <v>4454</v>
      </c>
      <c r="D45" s="1">
        <v>4</v>
      </c>
      <c r="E45" s="1" t="s">
        <v>5244</v>
      </c>
      <c r="F45" s="8" t="s">
        <v>3246</v>
      </c>
      <c r="G45" s="1" t="s">
        <v>4380</v>
      </c>
      <c r="H45" s="1" t="s">
        <v>5245</v>
      </c>
      <c r="I45" s="8" t="s">
        <v>4158</v>
      </c>
      <c r="J45" s="23"/>
      <c r="K45" s="23"/>
      <c r="L45" s="24"/>
      <c r="M45" s="1" t="s">
        <v>4407</v>
      </c>
      <c r="N45" s="1" t="s">
        <v>5246</v>
      </c>
      <c r="O45" s="8" t="s">
        <v>4233</v>
      </c>
      <c r="P45" s="1" t="s">
        <v>4384</v>
      </c>
      <c r="Q45" s="28" t="s">
        <v>5247</v>
      </c>
      <c r="R45" s="8" t="s">
        <v>4056</v>
      </c>
      <c r="S45" s="1" t="s">
        <v>4454</v>
      </c>
      <c r="T45" s="1" t="s">
        <v>4386</v>
      </c>
      <c r="U45" s="1" t="s">
        <v>4387</v>
      </c>
      <c r="V45" s="1">
        <v>4</v>
      </c>
      <c r="W45" s="1" t="s">
        <v>4814</v>
      </c>
      <c r="X45" s="8"/>
      <c r="Y45" s="1" t="s">
        <v>5248</v>
      </c>
      <c r="Z45" s="1" t="s">
        <v>5249</v>
      </c>
      <c r="AA45" s="1" t="s">
        <v>4435</v>
      </c>
      <c r="AB45" s="1" t="s">
        <v>5250</v>
      </c>
      <c r="AC45" s="8" t="s">
        <v>4139</v>
      </c>
      <c r="AD45" s="1" t="s">
        <v>5251</v>
      </c>
      <c r="AE45" s="8" t="s">
        <v>6069</v>
      </c>
      <c r="AF45" s="1" t="s">
        <v>5252</v>
      </c>
      <c r="AG45" s="8" t="s">
        <v>5253</v>
      </c>
      <c r="AH45" s="1">
        <v>3</v>
      </c>
      <c r="AI45" s="1" t="s">
        <v>5254</v>
      </c>
      <c r="AJ45" s="8" t="s">
        <v>5255</v>
      </c>
      <c r="AK45" s="1">
        <v>4</v>
      </c>
      <c r="AL45" s="1" t="s">
        <v>5256</v>
      </c>
      <c r="AM45" s="8" t="s">
        <v>5257</v>
      </c>
      <c r="AN45" s="1">
        <v>3</v>
      </c>
      <c r="AO45" s="1" t="s">
        <v>5258</v>
      </c>
      <c r="AP45" s="8" t="s">
        <v>3390</v>
      </c>
      <c r="AQ45" s="1">
        <v>3</v>
      </c>
      <c r="AR45" s="1" t="s">
        <v>4398</v>
      </c>
      <c r="AS45" s="1" t="s">
        <v>5259</v>
      </c>
      <c r="AT45" s="8" t="s">
        <v>3447</v>
      </c>
      <c r="AU45" s="1" t="s">
        <v>62</v>
      </c>
      <c r="AV45" s="1" t="s">
        <v>5260</v>
      </c>
      <c r="AW45" s="1" t="s">
        <v>4401</v>
      </c>
      <c r="AX45" s="23"/>
      <c r="AY45" s="24"/>
      <c r="AZ45" s="1" t="s">
        <v>4403</v>
      </c>
      <c r="BA45" s="30"/>
      <c r="BB45" s="3" t="s">
        <v>6075</v>
      </c>
    </row>
    <row r="46" spans="1:54" s="25" customFormat="1" ht="409.6" x14ac:dyDescent="0.25">
      <c r="A46" s="1">
        <v>44065.753676354172</v>
      </c>
      <c r="B46" s="1" t="s">
        <v>4377</v>
      </c>
      <c r="C46" s="1" t="s">
        <v>4411</v>
      </c>
      <c r="D46" s="1">
        <v>2</v>
      </c>
      <c r="E46" s="13" t="s">
        <v>5261</v>
      </c>
      <c r="F46" s="8" t="s">
        <v>3864</v>
      </c>
      <c r="G46" s="1" t="s">
        <v>4380</v>
      </c>
      <c r="H46" s="13" t="s">
        <v>5262</v>
      </c>
      <c r="I46" s="8" t="s">
        <v>3953</v>
      </c>
      <c r="J46" s="23"/>
      <c r="K46" s="23"/>
      <c r="L46" s="24"/>
      <c r="M46" s="1" t="s">
        <v>4407</v>
      </c>
      <c r="N46" s="1" t="s">
        <v>5263</v>
      </c>
      <c r="O46" s="8" t="s">
        <v>3244</v>
      </c>
      <c r="P46" s="1" t="s">
        <v>4409</v>
      </c>
      <c r="Q46" s="1" t="s">
        <v>5264</v>
      </c>
      <c r="R46" s="8" t="s">
        <v>4210</v>
      </c>
      <c r="S46" s="1" t="s">
        <v>4454</v>
      </c>
      <c r="T46" s="1" t="s">
        <v>4412</v>
      </c>
      <c r="U46" s="1" t="s">
        <v>4386</v>
      </c>
      <c r="V46" s="1">
        <v>3</v>
      </c>
      <c r="W46" s="1" t="s">
        <v>5265</v>
      </c>
      <c r="X46" s="8" t="s">
        <v>3352</v>
      </c>
      <c r="Y46" s="1" t="s">
        <v>4473</v>
      </c>
      <c r="Z46" s="1" t="s">
        <v>4434</v>
      </c>
      <c r="AA46" s="1" t="s">
        <v>4435</v>
      </c>
      <c r="AB46" s="1" t="s">
        <v>5266</v>
      </c>
      <c r="AC46" s="8" t="s">
        <v>3265</v>
      </c>
      <c r="AD46" s="1" t="s">
        <v>5267</v>
      </c>
      <c r="AE46" s="8" t="s">
        <v>3265</v>
      </c>
      <c r="AF46" s="1" t="s">
        <v>5268</v>
      </c>
      <c r="AG46" s="8" t="s">
        <v>5269</v>
      </c>
      <c r="AH46" s="1">
        <v>2</v>
      </c>
      <c r="AI46" s="1" t="s">
        <v>5270</v>
      </c>
      <c r="AJ46" s="8" t="s">
        <v>3982</v>
      </c>
      <c r="AK46" s="1">
        <v>4</v>
      </c>
      <c r="AL46" s="1" t="s">
        <v>5271</v>
      </c>
      <c r="AM46" s="8" t="s">
        <v>5218</v>
      </c>
      <c r="AN46" s="1">
        <v>2</v>
      </c>
      <c r="AO46" s="1" t="s">
        <v>5272</v>
      </c>
      <c r="AP46" s="8" t="s">
        <v>3346</v>
      </c>
      <c r="AQ46" s="1">
        <v>3</v>
      </c>
      <c r="AR46" s="1" t="s">
        <v>4398</v>
      </c>
      <c r="AS46" s="1" t="s">
        <v>5273</v>
      </c>
      <c r="AT46" s="8" t="s">
        <v>3302</v>
      </c>
      <c r="AU46" s="1" t="s">
        <v>62</v>
      </c>
      <c r="AV46" s="1" t="s">
        <v>4532</v>
      </c>
      <c r="AW46" s="1" t="s">
        <v>4401</v>
      </c>
      <c r="AX46" s="1" t="s">
        <v>5274</v>
      </c>
      <c r="AY46" s="8"/>
      <c r="AZ46" s="1" t="s">
        <v>4403</v>
      </c>
      <c r="BA46" s="30"/>
      <c r="BB46" s="3" t="s">
        <v>6075</v>
      </c>
    </row>
    <row r="47" spans="1:54" s="25" customFormat="1" ht="224.4" x14ac:dyDescent="0.25">
      <c r="A47" s="1">
        <v>44066.542544571756</v>
      </c>
      <c r="B47" s="1" t="s">
        <v>4377</v>
      </c>
      <c r="C47" s="1" t="s">
        <v>4404</v>
      </c>
      <c r="D47" s="1">
        <v>3</v>
      </c>
      <c r="E47" s="1" t="s">
        <v>5275</v>
      </c>
      <c r="F47" s="8" t="s">
        <v>3930</v>
      </c>
      <c r="G47" s="1" t="s">
        <v>4380</v>
      </c>
      <c r="H47" s="13" t="s">
        <v>5276</v>
      </c>
      <c r="I47" s="8" t="s">
        <v>3869</v>
      </c>
      <c r="J47" s="23"/>
      <c r="K47" s="23"/>
      <c r="L47" s="24"/>
      <c r="M47" s="1" t="s">
        <v>4407</v>
      </c>
      <c r="N47" s="1" t="s">
        <v>5277</v>
      </c>
      <c r="O47" s="8" t="s">
        <v>3244</v>
      </c>
      <c r="P47" s="1" t="s">
        <v>4409</v>
      </c>
      <c r="Q47" s="1" t="s">
        <v>5278</v>
      </c>
      <c r="R47" s="8" t="s">
        <v>3259</v>
      </c>
      <c r="S47" s="1" t="s">
        <v>4411</v>
      </c>
      <c r="T47" s="1" t="s">
        <v>4412</v>
      </c>
      <c r="U47" s="1" t="s">
        <v>4386</v>
      </c>
      <c r="V47" s="1">
        <v>4</v>
      </c>
      <c r="W47" s="1" t="s">
        <v>4675</v>
      </c>
      <c r="X47" s="8"/>
      <c r="Y47" s="1" t="s">
        <v>4496</v>
      </c>
      <c r="Z47" s="1" t="s">
        <v>4592</v>
      </c>
      <c r="AA47" s="1" t="s">
        <v>4435</v>
      </c>
      <c r="AB47" s="1" t="s">
        <v>5279</v>
      </c>
      <c r="AC47" s="8" t="s">
        <v>3286</v>
      </c>
      <c r="AD47" s="1" t="s">
        <v>5280</v>
      </c>
      <c r="AE47" s="8" t="s">
        <v>5281</v>
      </c>
      <c r="AF47" s="1" t="s">
        <v>5282</v>
      </c>
      <c r="AG47" s="8" t="s">
        <v>3426</v>
      </c>
      <c r="AH47" s="1">
        <v>2</v>
      </c>
      <c r="AI47" s="1" t="s">
        <v>5283</v>
      </c>
      <c r="AJ47" s="8" t="s">
        <v>3701</v>
      </c>
      <c r="AK47" s="1">
        <v>3</v>
      </c>
      <c r="AL47" s="1" t="s">
        <v>5284</v>
      </c>
      <c r="AM47" s="8" t="s">
        <v>3346</v>
      </c>
      <c r="AN47" s="1">
        <v>4</v>
      </c>
      <c r="AO47" s="1" t="s">
        <v>5285</v>
      </c>
      <c r="AP47" s="8" t="s">
        <v>5286</v>
      </c>
      <c r="AQ47" s="1">
        <v>4</v>
      </c>
      <c r="AR47" s="1" t="s">
        <v>4486</v>
      </c>
      <c r="AS47" s="1" t="s">
        <v>5287</v>
      </c>
      <c r="AT47" s="8" t="s">
        <v>3463</v>
      </c>
      <c r="AU47" s="1" t="s">
        <v>62</v>
      </c>
      <c r="AV47" s="1" t="s">
        <v>4532</v>
      </c>
      <c r="AW47" s="1" t="s">
        <v>4401</v>
      </c>
      <c r="AX47" s="23"/>
      <c r="AY47" s="24"/>
      <c r="AZ47" s="1" t="s">
        <v>4403</v>
      </c>
      <c r="BA47" s="30"/>
      <c r="BB47" s="3" t="s">
        <v>6075</v>
      </c>
    </row>
    <row r="48" spans="1:54" s="25" customFormat="1" ht="369.6" x14ac:dyDescent="0.25">
      <c r="A48" s="1">
        <v>44067.390237870371</v>
      </c>
      <c r="B48" s="1" t="s">
        <v>4377</v>
      </c>
      <c r="C48" s="1" t="s">
        <v>4426</v>
      </c>
      <c r="D48" s="1">
        <v>3</v>
      </c>
      <c r="E48" s="1" t="s">
        <v>5288</v>
      </c>
      <c r="F48" s="8" t="s">
        <v>3472</v>
      </c>
      <c r="G48" s="1" t="s">
        <v>4501</v>
      </c>
      <c r="H48" s="1" t="s">
        <v>5289</v>
      </c>
      <c r="I48" s="8" t="s">
        <v>4281</v>
      </c>
      <c r="J48" s="1" t="s">
        <v>4504</v>
      </c>
      <c r="K48" s="1" t="s">
        <v>5290</v>
      </c>
      <c r="L48" s="8" t="s">
        <v>5291</v>
      </c>
      <c r="M48" s="1" t="s">
        <v>4407</v>
      </c>
      <c r="N48" s="1" t="s">
        <v>5292</v>
      </c>
      <c r="O48" s="8" t="s">
        <v>3244</v>
      </c>
      <c r="P48" s="1" t="s">
        <v>4409</v>
      </c>
      <c r="Q48" s="1" t="s">
        <v>5293</v>
      </c>
      <c r="R48" s="8" t="s">
        <v>3259</v>
      </c>
      <c r="S48" s="1" t="s">
        <v>4411</v>
      </c>
      <c r="T48" s="1" t="s">
        <v>4412</v>
      </c>
      <c r="U48" s="1" t="s">
        <v>4386</v>
      </c>
      <c r="V48" s="1">
        <v>4</v>
      </c>
      <c r="W48" s="1" t="s">
        <v>5294</v>
      </c>
      <c r="X48" s="8"/>
      <c r="Y48" s="1" t="s">
        <v>5295</v>
      </c>
      <c r="Z48" s="1" t="s">
        <v>5296</v>
      </c>
      <c r="AA48" s="1" t="s">
        <v>4435</v>
      </c>
      <c r="AB48" s="1" t="s">
        <v>5297</v>
      </c>
      <c r="AC48" s="8" t="s">
        <v>3329</v>
      </c>
      <c r="AD48" s="1" t="s">
        <v>5298</v>
      </c>
      <c r="AE48" s="8" t="s">
        <v>3425</v>
      </c>
      <c r="AF48" s="1" t="s">
        <v>5299</v>
      </c>
      <c r="AG48" s="8" t="s">
        <v>3676</v>
      </c>
      <c r="AH48" s="1">
        <v>2</v>
      </c>
      <c r="AI48" s="1" t="s">
        <v>5300</v>
      </c>
      <c r="AJ48" s="8" t="s">
        <v>5301</v>
      </c>
      <c r="AK48" s="1">
        <v>4</v>
      </c>
      <c r="AL48" s="1" t="s">
        <v>5302</v>
      </c>
      <c r="AM48" s="8" t="s">
        <v>5303</v>
      </c>
      <c r="AN48" s="1">
        <v>4</v>
      </c>
      <c r="AO48" s="1" t="s">
        <v>5304</v>
      </c>
      <c r="AP48" s="8" t="s">
        <v>3423</v>
      </c>
      <c r="AQ48" s="1">
        <v>4</v>
      </c>
      <c r="AR48" s="1" t="s">
        <v>4398</v>
      </c>
      <c r="AS48" s="1" t="s">
        <v>5305</v>
      </c>
      <c r="AT48" s="8" t="s">
        <v>5169</v>
      </c>
      <c r="AU48" s="1" t="s">
        <v>112</v>
      </c>
      <c r="AV48" s="1" t="s">
        <v>4532</v>
      </c>
      <c r="AW48" s="1" t="s">
        <v>4401</v>
      </c>
      <c r="AX48" s="23"/>
      <c r="AY48" s="24"/>
      <c r="AZ48" s="1" t="s">
        <v>4403</v>
      </c>
      <c r="BA48" s="30"/>
      <c r="BB48" s="3" t="s">
        <v>6075</v>
      </c>
    </row>
    <row r="49" spans="1:54" s="25" customFormat="1" ht="316.8" x14ac:dyDescent="0.25">
      <c r="A49" s="1">
        <v>44067.843369305556</v>
      </c>
      <c r="B49" s="1" t="s">
        <v>4377</v>
      </c>
      <c r="C49" s="1" t="s">
        <v>4378</v>
      </c>
      <c r="D49" s="1">
        <v>3</v>
      </c>
      <c r="E49" s="1" t="s">
        <v>5306</v>
      </c>
      <c r="F49" s="8" t="s">
        <v>5307</v>
      </c>
      <c r="G49" s="1" t="s">
        <v>4380</v>
      </c>
      <c r="H49" s="1" t="s">
        <v>5308</v>
      </c>
      <c r="I49" s="8" t="s">
        <v>5309</v>
      </c>
      <c r="J49" s="23"/>
      <c r="K49" s="23"/>
      <c r="L49" s="24"/>
      <c r="M49" s="1" t="s">
        <v>4407</v>
      </c>
      <c r="N49" s="1" t="s">
        <v>5310</v>
      </c>
      <c r="O49" s="8" t="s">
        <v>3244</v>
      </c>
      <c r="P49" s="1" t="s">
        <v>4384</v>
      </c>
      <c r="Q49" s="1" t="s">
        <v>5311</v>
      </c>
      <c r="R49" s="8" t="s">
        <v>3259</v>
      </c>
      <c r="S49" s="1" t="s">
        <v>4454</v>
      </c>
      <c r="T49" s="1" t="s">
        <v>4412</v>
      </c>
      <c r="U49" s="1" t="s">
        <v>4386</v>
      </c>
      <c r="V49" s="1">
        <v>2</v>
      </c>
      <c r="W49" s="1" t="s">
        <v>4690</v>
      </c>
      <c r="X49" s="8"/>
      <c r="Y49" s="1" t="s">
        <v>4676</v>
      </c>
      <c r="Z49" s="1" t="s">
        <v>4592</v>
      </c>
      <c r="AA49" s="1" t="s">
        <v>4435</v>
      </c>
      <c r="AB49" s="1" t="s">
        <v>5312</v>
      </c>
      <c r="AC49" s="8" t="s">
        <v>4331</v>
      </c>
      <c r="AD49" s="1" t="s">
        <v>5313</v>
      </c>
      <c r="AE49" s="8" t="s">
        <v>3425</v>
      </c>
      <c r="AF49" s="1" t="s">
        <v>5314</v>
      </c>
      <c r="AG49" s="8" t="s">
        <v>3676</v>
      </c>
      <c r="AH49" s="1">
        <v>1</v>
      </c>
      <c r="AI49" s="13" t="s">
        <v>5315</v>
      </c>
      <c r="AJ49" s="8" t="s">
        <v>5316</v>
      </c>
      <c r="AK49" s="1">
        <v>3</v>
      </c>
      <c r="AL49" s="13" t="s">
        <v>5317</v>
      </c>
      <c r="AM49" s="8" t="s">
        <v>4651</v>
      </c>
      <c r="AN49" s="1">
        <v>2</v>
      </c>
      <c r="AO49" s="1" t="s">
        <v>5318</v>
      </c>
      <c r="AP49" s="8" t="s">
        <v>5319</v>
      </c>
      <c r="AQ49" s="1">
        <v>4</v>
      </c>
      <c r="AR49" s="1" t="s">
        <v>4486</v>
      </c>
      <c r="AS49" s="13" t="s">
        <v>5320</v>
      </c>
      <c r="AT49" s="8" t="s">
        <v>5321</v>
      </c>
      <c r="AU49" s="1" t="s">
        <v>62</v>
      </c>
      <c r="AV49" s="1" t="s">
        <v>4532</v>
      </c>
      <c r="AW49" s="1" t="s">
        <v>4401</v>
      </c>
      <c r="AX49" s="1" t="s">
        <v>5322</v>
      </c>
      <c r="AY49" s="8" t="s">
        <v>5323</v>
      </c>
      <c r="AZ49" s="1" t="s">
        <v>4403</v>
      </c>
      <c r="BA49" s="30"/>
      <c r="BB49" s="3" t="s">
        <v>6075</v>
      </c>
    </row>
    <row r="50" spans="1:54" s="25" customFormat="1" ht="105.6" x14ac:dyDescent="0.25">
      <c r="A50" s="1">
        <v>44067.875622499996</v>
      </c>
      <c r="B50" s="1" t="s">
        <v>4377</v>
      </c>
      <c r="C50" s="1" t="s">
        <v>4454</v>
      </c>
      <c r="D50" s="1">
        <v>4</v>
      </c>
      <c r="E50" s="1" t="s">
        <v>5324</v>
      </c>
      <c r="F50" s="8" t="s">
        <v>3259</v>
      </c>
      <c r="G50" s="1" t="s">
        <v>4380</v>
      </c>
      <c r="H50" s="1" t="s">
        <v>5325</v>
      </c>
      <c r="I50" s="8" t="s">
        <v>5326</v>
      </c>
      <c r="J50" s="23"/>
      <c r="K50" s="23"/>
      <c r="L50" s="24"/>
      <c r="M50" s="1" t="s">
        <v>4407</v>
      </c>
      <c r="N50" s="1" t="s">
        <v>5327</v>
      </c>
      <c r="O50" s="8" t="s">
        <v>3739</v>
      </c>
      <c r="P50" s="1" t="s">
        <v>4384</v>
      </c>
      <c r="Q50" s="1" t="s">
        <v>5328</v>
      </c>
      <c r="R50" s="8" t="s">
        <v>3259</v>
      </c>
      <c r="S50" s="1" t="s">
        <v>4454</v>
      </c>
      <c r="T50" s="1" t="s">
        <v>4386</v>
      </c>
      <c r="U50" s="1" t="s">
        <v>4387</v>
      </c>
      <c r="V50" s="1">
        <v>4</v>
      </c>
      <c r="W50" s="1" t="s">
        <v>5329</v>
      </c>
      <c r="X50" s="8"/>
      <c r="Y50" s="1" t="s">
        <v>4496</v>
      </c>
      <c r="Z50" s="1" t="s">
        <v>5330</v>
      </c>
      <c r="AA50" s="1" t="s">
        <v>4435</v>
      </c>
      <c r="AB50" s="1" t="s">
        <v>5331</v>
      </c>
      <c r="AC50" s="8" t="s">
        <v>3425</v>
      </c>
      <c r="AD50" s="1" t="s">
        <v>5332</v>
      </c>
      <c r="AE50" s="8" t="s">
        <v>3265</v>
      </c>
      <c r="AF50" s="1" t="s">
        <v>5333</v>
      </c>
      <c r="AG50" s="8" t="s">
        <v>3292</v>
      </c>
      <c r="AH50" s="1">
        <v>4</v>
      </c>
      <c r="AI50" s="1" t="s">
        <v>5334</v>
      </c>
      <c r="AJ50" s="8" t="s">
        <v>3292</v>
      </c>
      <c r="AK50" s="1">
        <v>4</v>
      </c>
      <c r="AL50" s="1" t="s">
        <v>5335</v>
      </c>
      <c r="AM50" s="8" t="s">
        <v>3427</v>
      </c>
      <c r="AN50" s="1">
        <v>4</v>
      </c>
      <c r="AO50" s="1" t="s">
        <v>4971</v>
      </c>
      <c r="AP50" s="8" t="s">
        <v>3346</v>
      </c>
      <c r="AQ50" s="1">
        <v>4</v>
      </c>
      <c r="AR50" s="1" t="s">
        <v>4486</v>
      </c>
      <c r="AS50" s="1" t="s">
        <v>5336</v>
      </c>
      <c r="AT50" s="8" t="s">
        <v>5337</v>
      </c>
      <c r="AU50" s="1" t="s">
        <v>62</v>
      </c>
      <c r="AV50" s="23"/>
      <c r="AW50" s="1" t="s">
        <v>4401</v>
      </c>
      <c r="AX50" s="23"/>
      <c r="AY50" s="24"/>
      <c r="AZ50" s="1" t="s">
        <v>4403</v>
      </c>
      <c r="BA50" s="30"/>
      <c r="BB50" s="3" t="s">
        <v>6075</v>
      </c>
    </row>
    <row r="51" spans="1:54" s="25" customFormat="1" ht="316.8" x14ac:dyDescent="0.25">
      <c r="A51" s="1">
        <v>44068.427355717591</v>
      </c>
      <c r="B51" s="1" t="s">
        <v>4377</v>
      </c>
      <c r="C51" s="1" t="s">
        <v>4426</v>
      </c>
      <c r="D51" s="1">
        <v>3</v>
      </c>
      <c r="E51" s="1" t="s">
        <v>5338</v>
      </c>
      <c r="F51" s="8" t="s">
        <v>5339</v>
      </c>
      <c r="G51" s="1" t="s">
        <v>4501</v>
      </c>
      <c r="H51" s="1" t="s">
        <v>5340</v>
      </c>
      <c r="I51" s="8" t="s">
        <v>3716</v>
      </c>
      <c r="J51" s="1" t="s">
        <v>4504</v>
      </c>
      <c r="K51" s="1" t="s">
        <v>5341</v>
      </c>
      <c r="L51" s="8" t="s">
        <v>3931</v>
      </c>
      <c r="M51" s="1" t="s">
        <v>4407</v>
      </c>
      <c r="N51" s="1" t="s">
        <v>5342</v>
      </c>
      <c r="O51" s="8" t="s">
        <v>3373</v>
      </c>
      <c r="P51" s="1" t="s">
        <v>4409</v>
      </c>
      <c r="Q51" s="1" t="s">
        <v>5343</v>
      </c>
      <c r="R51" s="8" t="s">
        <v>3329</v>
      </c>
      <c r="S51" s="1" t="s">
        <v>4411</v>
      </c>
      <c r="T51" s="1" t="s">
        <v>4412</v>
      </c>
      <c r="U51" s="1" t="s">
        <v>4386</v>
      </c>
      <c r="V51" s="1">
        <v>4</v>
      </c>
      <c r="W51" s="1" t="s">
        <v>4690</v>
      </c>
      <c r="X51" s="8"/>
      <c r="Y51" s="1" t="s">
        <v>4389</v>
      </c>
      <c r="Z51" s="1" t="s">
        <v>4434</v>
      </c>
      <c r="AA51" s="1" t="s">
        <v>4435</v>
      </c>
      <c r="AB51" s="1" t="s">
        <v>5344</v>
      </c>
      <c r="AC51" s="8" t="s">
        <v>3265</v>
      </c>
      <c r="AD51" s="1" t="s">
        <v>5345</v>
      </c>
      <c r="AE51" s="8" t="s">
        <v>3425</v>
      </c>
      <c r="AF51" s="1" t="s">
        <v>5346</v>
      </c>
      <c r="AG51" s="8" t="s">
        <v>5347</v>
      </c>
      <c r="AH51" s="1">
        <v>2</v>
      </c>
      <c r="AI51" s="1" t="s">
        <v>5348</v>
      </c>
      <c r="AJ51" s="8" t="s">
        <v>3302</v>
      </c>
      <c r="AK51" s="1">
        <v>4</v>
      </c>
      <c r="AL51" s="1" t="s">
        <v>5349</v>
      </c>
      <c r="AM51" s="8" t="s">
        <v>3940</v>
      </c>
      <c r="AN51" s="1">
        <v>4</v>
      </c>
      <c r="AO51" s="1" t="s">
        <v>5350</v>
      </c>
      <c r="AP51" s="8" t="s">
        <v>5351</v>
      </c>
      <c r="AQ51" s="1">
        <v>4</v>
      </c>
      <c r="AR51" s="1" t="s">
        <v>4548</v>
      </c>
      <c r="AS51" s="1" t="s">
        <v>5352</v>
      </c>
      <c r="AT51" s="8" t="s">
        <v>3408</v>
      </c>
      <c r="AU51" s="1" t="s">
        <v>62</v>
      </c>
      <c r="AV51" s="1" t="s">
        <v>4424</v>
      </c>
      <c r="AW51" s="1" t="s">
        <v>4401</v>
      </c>
      <c r="AX51" s="13" t="s">
        <v>5353</v>
      </c>
      <c r="AY51" s="8"/>
      <c r="AZ51" s="1" t="s">
        <v>4403</v>
      </c>
      <c r="BA51" s="30"/>
      <c r="BB51" s="3" t="s">
        <v>6075</v>
      </c>
    </row>
    <row r="52" spans="1:54" s="25" customFormat="1" ht="409.6" x14ac:dyDescent="0.25">
      <c r="A52" s="1">
        <v>44068.451648969909</v>
      </c>
      <c r="B52" s="1" t="s">
        <v>4377</v>
      </c>
      <c r="C52" s="1" t="s">
        <v>4378</v>
      </c>
      <c r="D52" s="1">
        <v>2</v>
      </c>
      <c r="E52" s="1" t="s">
        <v>5354</v>
      </c>
      <c r="F52" s="8" t="s">
        <v>5355</v>
      </c>
      <c r="G52" s="1" t="s">
        <v>4380</v>
      </c>
      <c r="H52" s="1" t="s">
        <v>5356</v>
      </c>
      <c r="I52" s="8" t="s">
        <v>5357</v>
      </c>
      <c r="J52" s="23"/>
      <c r="K52" s="23"/>
      <c r="L52" s="24"/>
      <c r="M52" s="1" t="s">
        <v>4407</v>
      </c>
      <c r="N52" s="1" t="s">
        <v>5358</v>
      </c>
      <c r="O52" s="8" t="s">
        <v>3244</v>
      </c>
      <c r="P52" s="1" t="s">
        <v>4409</v>
      </c>
      <c r="Q52" s="1" t="s">
        <v>5359</v>
      </c>
      <c r="R52" s="8" t="s">
        <v>5360</v>
      </c>
      <c r="S52" s="1" t="s">
        <v>4411</v>
      </c>
      <c r="T52" s="1" t="s">
        <v>4412</v>
      </c>
      <c r="U52" s="1" t="s">
        <v>4386</v>
      </c>
      <c r="V52" s="1">
        <v>4</v>
      </c>
      <c r="W52" s="1" t="s">
        <v>5361</v>
      </c>
      <c r="X52" s="8" t="s">
        <v>3463</v>
      </c>
      <c r="Y52" s="1" t="s">
        <v>5362</v>
      </c>
      <c r="Z52" s="1" t="s">
        <v>5363</v>
      </c>
      <c r="AA52" s="1" t="s">
        <v>4391</v>
      </c>
      <c r="AB52" s="1" t="s">
        <v>5364</v>
      </c>
      <c r="AC52" s="8" t="s">
        <v>3627</v>
      </c>
      <c r="AD52" s="1" t="s">
        <v>5365</v>
      </c>
      <c r="AE52" s="8" t="s">
        <v>6070</v>
      </c>
      <c r="AF52" s="1" t="s">
        <v>5366</v>
      </c>
      <c r="AG52" s="8" t="s">
        <v>5367</v>
      </c>
      <c r="AH52" s="1">
        <v>1</v>
      </c>
      <c r="AI52" s="1" t="s">
        <v>5368</v>
      </c>
      <c r="AJ52" s="8" t="s">
        <v>5369</v>
      </c>
      <c r="AK52" s="1">
        <v>4</v>
      </c>
      <c r="AL52" s="1" t="s">
        <v>5370</v>
      </c>
      <c r="AM52" s="8" t="s">
        <v>5371</v>
      </c>
      <c r="AN52" s="1">
        <v>4</v>
      </c>
      <c r="AO52" s="1" t="s">
        <v>5372</v>
      </c>
      <c r="AP52" s="8" t="s">
        <v>3346</v>
      </c>
      <c r="AQ52" s="1">
        <v>4</v>
      </c>
      <c r="AR52" s="1" t="s">
        <v>4398</v>
      </c>
      <c r="AS52" s="1" t="s">
        <v>5373</v>
      </c>
      <c r="AT52" s="8" t="s">
        <v>3429</v>
      </c>
      <c r="AU52" s="1" t="s">
        <v>62</v>
      </c>
      <c r="AV52" s="1" t="s">
        <v>4532</v>
      </c>
      <c r="AW52" s="1" t="s">
        <v>4401</v>
      </c>
      <c r="AX52" s="13" t="s">
        <v>5374</v>
      </c>
      <c r="AY52" s="8" t="s">
        <v>5375</v>
      </c>
      <c r="AZ52" s="1" t="s">
        <v>4403</v>
      </c>
      <c r="BA52" s="30"/>
      <c r="BB52" s="3" t="s">
        <v>6075</v>
      </c>
    </row>
    <row r="53" spans="1:54" s="25" customFormat="1" ht="264" x14ac:dyDescent="0.25">
      <c r="A53" s="1">
        <v>44068.677426122682</v>
      </c>
      <c r="B53" s="1" t="s">
        <v>4377</v>
      </c>
      <c r="C53" s="1" t="s">
        <v>4378</v>
      </c>
      <c r="D53" s="1">
        <v>3</v>
      </c>
      <c r="E53" s="1" t="s">
        <v>5376</v>
      </c>
      <c r="F53" s="8" t="s">
        <v>3472</v>
      </c>
      <c r="G53" s="1" t="s">
        <v>4501</v>
      </c>
      <c r="H53" s="1" t="s">
        <v>5377</v>
      </c>
      <c r="I53" s="8" t="s">
        <v>5378</v>
      </c>
      <c r="J53" s="1" t="s">
        <v>4584</v>
      </c>
      <c r="K53" s="1" t="s">
        <v>5379</v>
      </c>
      <c r="L53" s="8" t="s">
        <v>3904</v>
      </c>
      <c r="M53" s="1" t="s">
        <v>4407</v>
      </c>
      <c r="N53" s="1" t="s">
        <v>5380</v>
      </c>
      <c r="O53" s="8" t="s">
        <v>3244</v>
      </c>
      <c r="P53" s="1" t="s">
        <v>4409</v>
      </c>
      <c r="Q53" s="1" t="s">
        <v>5381</v>
      </c>
      <c r="R53" s="8" t="s">
        <v>4305</v>
      </c>
      <c r="S53" s="1" t="s">
        <v>4378</v>
      </c>
      <c r="T53" s="1" t="s">
        <v>4386</v>
      </c>
      <c r="U53" s="1" t="s">
        <v>4387</v>
      </c>
      <c r="V53" s="1">
        <v>4</v>
      </c>
      <c r="W53" s="1" t="s">
        <v>5382</v>
      </c>
      <c r="X53" s="8"/>
      <c r="Y53" s="1" t="s">
        <v>4473</v>
      </c>
      <c r="Z53" s="1" t="s">
        <v>4708</v>
      </c>
      <c r="AA53" s="1" t="s">
        <v>4391</v>
      </c>
      <c r="AB53" s="1" t="s">
        <v>5381</v>
      </c>
      <c r="AC53" s="8" t="s">
        <v>5383</v>
      </c>
      <c r="AD53" s="1" t="s">
        <v>5384</v>
      </c>
      <c r="AE53" s="8" t="s">
        <v>3265</v>
      </c>
      <c r="AF53" s="1" t="s">
        <v>5385</v>
      </c>
      <c r="AG53" s="8" t="s">
        <v>5386</v>
      </c>
      <c r="AH53" s="1">
        <v>3</v>
      </c>
      <c r="AI53" s="1" t="s">
        <v>5387</v>
      </c>
      <c r="AJ53" s="8" t="s">
        <v>5388</v>
      </c>
      <c r="AK53" s="1">
        <v>4</v>
      </c>
      <c r="AL53" s="1" t="s">
        <v>5381</v>
      </c>
      <c r="AM53" s="8" t="s">
        <v>3241</v>
      </c>
      <c r="AN53" s="1">
        <v>3</v>
      </c>
      <c r="AO53" s="1" t="s">
        <v>5381</v>
      </c>
      <c r="AP53" s="8" t="s">
        <v>3241</v>
      </c>
      <c r="AQ53" s="1">
        <v>3</v>
      </c>
      <c r="AR53" s="1" t="s">
        <v>4398</v>
      </c>
      <c r="AS53" s="1" t="s">
        <v>5389</v>
      </c>
      <c r="AT53" s="8" t="s">
        <v>5383</v>
      </c>
      <c r="AU53" s="1" t="s">
        <v>62</v>
      </c>
      <c r="AV53" s="1" t="s">
        <v>4424</v>
      </c>
      <c r="AW53" s="1" t="s">
        <v>4401</v>
      </c>
      <c r="AX53" s="1" t="s">
        <v>5390</v>
      </c>
      <c r="AY53" s="8"/>
      <c r="AZ53" s="1" t="s">
        <v>4403</v>
      </c>
      <c r="BA53" s="30"/>
      <c r="BB53" s="3" t="s">
        <v>6075</v>
      </c>
    </row>
    <row r="54" spans="1:54" s="25" customFormat="1" ht="250.8" x14ac:dyDescent="0.25">
      <c r="A54" s="1">
        <v>44068.8187884375</v>
      </c>
      <c r="B54" s="1" t="s">
        <v>4377</v>
      </c>
      <c r="C54" s="1" t="s">
        <v>4378</v>
      </c>
      <c r="D54" s="1">
        <v>3</v>
      </c>
      <c r="E54" s="1" t="s">
        <v>5391</v>
      </c>
      <c r="F54" s="8" t="s">
        <v>3265</v>
      </c>
      <c r="G54" s="1" t="s">
        <v>4380</v>
      </c>
      <c r="H54" s="1" t="s">
        <v>5392</v>
      </c>
      <c r="I54" s="8" t="s">
        <v>3302</v>
      </c>
      <c r="J54" s="23"/>
      <c r="K54" s="23"/>
      <c r="L54" s="24"/>
      <c r="M54" s="1" t="s">
        <v>4407</v>
      </c>
      <c r="N54" s="1" t="s">
        <v>5393</v>
      </c>
      <c r="O54" s="8" t="s">
        <v>3244</v>
      </c>
      <c r="P54" s="1" t="s">
        <v>4409</v>
      </c>
      <c r="Q54" s="1" t="s">
        <v>5394</v>
      </c>
      <c r="R54" s="8" t="s">
        <v>3277</v>
      </c>
      <c r="S54" s="1" t="s">
        <v>4411</v>
      </c>
      <c r="T54" s="1" t="s">
        <v>4412</v>
      </c>
      <c r="U54" s="1" t="s">
        <v>4386</v>
      </c>
      <c r="V54" s="1">
        <v>4</v>
      </c>
      <c r="W54" s="1" t="s">
        <v>4388</v>
      </c>
      <c r="X54" s="8"/>
      <c r="Y54" s="1" t="s">
        <v>4496</v>
      </c>
      <c r="Z54" s="1" t="s">
        <v>4592</v>
      </c>
      <c r="AA54" s="1" t="s">
        <v>4435</v>
      </c>
      <c r="AB54" s="1" t="s">
        <v>5395</v>
      </c>
      <c r="AC54" s="8" t="s">
        <v>3244</v>
      </c>
      <c r="AD54" s="1" t="s">
        <v>5396</v>
      </c>
      <c r="AE54" s="8" t="s">
        <v>3425</v>
      </c>
      <c r="AF54" s="1" t="s">
        <v>5397</v>
      </c>
      <c r="AG54" s="8" t="s">
        <v>5398</v>
      </c>
      <c r="AH54" s="1">
        <v>3</v>
      </c>
      <c r="AI54" s="1" t="s">
        <v>5399</v>
      </c>
      <c r="AJ54" s="8" t="s">
        <v>5400</v>
      </c>
      <c r="AK54" s="1">
        <v>5</v>
      </c>
      <c r="AL54" s="1" t="s">
        <v>5401</v>
      </c>
      <c r="AM54" s="8" t="s">
        <v>3787</v>
      </c>
      <c r="AN54" s="1">
        <v>4</v>
      </c>
      <c r="AO54" s="1" t="s">
        <v>5402</v>
      </c>
      <c r="AP54" s="8" t="s">
        <v>3777</v>
      </c>
      <c r="AQ54" s="1">
        <v>5</v>
      </c>
      <c r="AR54" s="1" t="s">
        <v>4398</v>
      </c>
      <c r="AS54" s="1" t="s">
        <v>5403</v>
      </c>
      <c r="AT54" s="8" t="s">
        <v>3429</v>
      </c>
      <c r="AU54" s="1" t="s">
        <v>62</v>
      </c>
      <c r="AV54" s="1" t="s">
        <v>4745</v>
      </c>
      <c r="AW54" s="1" t="s">
        <v>4401</v>
      </c>
      <c r="AX54" s="23"/>
      <c r="AY54" s="24"/>
      <c r="AZ54" s="1" t="s">
        <v>4403</v>
      </c>
      <c r="BA54" s="30"/>
      <c r="BB54" s="3" t="s">
        <v>6075</v>
      </c>
    </row>
    <row r="55" spans="1:54" s="25" customFormat="1" ht="250.8" x14ac:dyDescent="0.25">
      <c r="A55" s="1">
        <v>44069.522758090279</v>
      </c>
      <c r="B55" s="1" t="s">
        <v>4377</v>
      </c>
      <c r="C55" s="1" t="s">
        <v>4404</v>
      </c>
      <c r="D55" s="1">
        <v>4</v>
      </c>
      <c r="E55" s="1" t="s">
        <v>5404</v>
      </c>
      <c r="F55" s="8" t="s">
        <v>5405</v>
      </c>
      <c r="G55" s="1" t="s">
        <v>4380</v>
      </c>
      <c r="H55" s="13" t="s">
        <v>5406</v>
      </c>
      <c r="I55" s="8" t="s">
        <v>5407</v>
      </c>
      <c r="J55" s="23"/>
      <c r="K55" s="23"/>
      <c r="L55" s="24"/>
      <c r="M55" s="1" t="s">
        <v>4407</v>
      </c>
      <c r="N55" s="1" t="s">
        <v>5408</v>
      </c>
      <c r="O55" s="8" t="s">
        <v>3244</v>
      </c>
      <c r="P55" s="1" t="s">
        <v>4409</v>
      </c>
      <c r="Q55" s="1" t="s">
        <v>5409</v>
      </c>
      <c r="R55" s="8" t="s">
        <v>5410</v>
      </c>
      <c r="S55" s="1" t="s">
        <v>4411</v>
      </c>
      <c r="T55" s="1" t="s">
        <v>4412</v>
      </c>
      <c r="U55" s="1" t="s">
        <v>4386</v>
      </c>
      <c r="V55" s="1">
        <v>4</v>
      </c>
      <c r="W55" s="1" t="s">
        <v>5411</v>
      </c>
      <c r="X55" s="8"/>
      <c r="Y55" s="1" t="s">
        <v>4676</v>
      </c>
      <c r="Z55" s="1" t="s">
        <v>4708</v>
      </c>
      <c r="AA55" s="1" t="s">
        <v>4391</v>
      </c>
      <c r="AB55" s="1" t="s">
        <v>5412</v>
      </c>
      <c r="AC55" s="8" t="s">
        <v>3244</v>
      </c>
      <c r="AD55" s="1" t="s">
        <v>5413</v>
      </c>
      <c r="AE55" s="8" t="s">
        <v>6055</v>
      </c>
      <c r="AF55" s="1" t="s">
        <v>5414</v>
      </c>
      <c r="AG55" s="8" t="s">
        <v>5415</v>
      </c>
      <c r="AH55" s="1">
        <v>2</v>
      </c>
      <c r="AI55" s="1" t="s">
        <v>5416</v>
      </c>
      <c r="AJ55" s="8" t="s">
        <v>3399</v>
      </c>
      <c r="AK55" s="1">
        <v>4</v>
      </c>
      <c r="AL55" s="1" t="s">
        <v>5417</v>
      </c>
      <c r="AM55" s="8" t="s">
        <v>5418</v>
      </c>
      <c r="AN55" s="1">
        <v>2</v>
      </c>
      <c r="AO55" s="1" t="s">
        <v>5419</v>
      </c>
      <c r="AP55" s="8" t="s">
        <v>5420</v>
      </c>
      <c r="AQ55" s="1">
        <v>4</v>
      </c>
      <c r="AR55" s="1" t="s">
        <v>4398</v>
      </c>
      <c r="AS55" s="1" t="s">
        <v>5421</v>
      </c>
      <c r="AT55" s="8" t="s">
        <v>5422</v>
      </c>
      <c r="AU55" s="1" t="s">
        <v>112</v>
      </c>
      <c r="AV55" s="1" t="s">
        <v>4532</v>
      </c>
      <c r="AW55" s="1" t="s">
        <v>4401</v>
      </c>
      <c r="AX55" s="23"/>
      <c r="AY55" s="24"/>
      <c r="AZ55" s="1" t="s">
        <v>4403</v>
      </c>
      <c r="BA55" s="30"/>
      <c r="BB55" s="3" t="s">
        <v>6075</v>
      </c>
    </row>
    <row r="56" spans="1:54" s="25" customFormat="1" ht="105.6" x14ac:dyDescent="0.25">
      <c r="A56" s="1">
        <v>44070.960589548617</v>
      </c>
      <c r="B56" s="1" t="s">
        <v>4377</v>
      </c>
      <c r="C56" s="1" t="s">
        <v>4378</v>
      </c>
      <c r="D56" s="1">
        <v>1</v>
      </c>
      <c r="E56" s="1" t="s">
        <v>5423</v>
      </c>
      <c r="F56" s="8" t="s">
        <v>3425</v>
      </c>
      <c r="G56" s="1" t="s">
        <v>4380</v>
      </c>
      <c r="H56" s="1" t="s">
        <v>5424</v>
      </c>
      <c r="I56" s="8" t="s">
        <v>3333</v>
      </c>
      <c r="J56" s="23"/>
      <c r="K56" s="23"/>
      <c r="L56" s="24"/>
      <c r="M56" s="1" t="s">
        <v>4407</v>
      </c>
      <c r="N56" s="1" t="s">
        <v>5425</v>
      </c>
      <c r="O56" s="8" t="s">
        <v>3244</v>
      </c>
      <c r="P56" s="1" t="s">
        <v>4409</v>
      </c>
      <c r="Q56" s="1" t="s">
        <v>5426</v>
      </c>
      <c r="R56" s="8" t="s">
        <v>3259</v>
      </c>
      <c r="S56" s="1" t="s">
        <v>4411</v>
      </c>
      <c r="T56" s="1" t="s">
        <v>4412</v>
      </c>
      <c r="U56" s="1" t="s">
        <v>4386</v>
      </c>
      <c r="V56" s="1">
        <v>1</v>
      </c>
      <c r="W56" s="1" t="s">
        <v>4495</v>
      </c>
      <c r="X56" s="8"/>
      <c r="Y56" s="1" t="s">
        <v>4676</v>
      </c>
      <c r="Z56" s="1" t="s">
        <v>4434</v>
      </c>
      <c r="AA56" s="1" t="s">
        <v>4391</v>
      </c>
      <c r="AB56" s="1" t="s">
        <v>5427</v>
      </c>
      <c r="AC56" s="8" t="s">
        <v>4143</v>
      </c>
      <c r="AD56" s="1" t="s">
        <v>5428</v>
      </c>
      <c r="AE56" s="8" t="s">
        <v>3265</v>
      </c>
      <c r="AF56" s="1" t="s">
        <v>5429</v>
      </c>
      <c r="AG56" s="8" t="s">
        <v>5430</v>
      </c>
      <c r="AH56" s="1">
        <v>2</v>
      </c>
      <c r="AI56" s="1" t="s">
        <v>5431</v>
      </c>
      <c r="AJ56" s="8" t="s">
        <v>3346</v>
      </c>
      <c r="AK56" s="1">
        <v>4</v>
      </c>
      <c r="AL56" s="1" t="s">
        <v>5432</v>
      </c>
      <c r="AM56" s="8" t="s">
        <v>3447</v>
      </c>
      <c r="AN56" s="1">
        <v>3</v>
      </c>
      <c r="AO56" s="1" t="s">
        <v>5433</v>
      </c>
      <c r="AP56" s="8" t="s">
        <v>3346</v>
      </c>
      <c r="AQ56" s="1">
        <v>4</v>
      </c>
      <c r="AR56" s="1" t="s">
        <v>4398</v>
      </c>
      <c r="AS56" s="1" t="s">
        <v>5434</v>
      </c>
      <c r="AT56" s="8" t="s">
        <v>5188</v>
      </c>
      <c r="AU56" s="1" t="s">
        <v>62</v>
      </c>
      <c r="AV56" s="1" t="s">
        <v>4532</v>
      </c>
      <c r="AW56" s="1" t="s">
        <v>4401</v>
      </c>
      <c r="AX56" s="23"/>
      <c r="AY56" s="24"/>
      <c r="AZ56" s="1" t="s">
        <v>4403</v>
      </c>
      <c r="BA56" s="30"/>
      <c r="BB56" s="3" t="s">
        <v>6075</v>
      </c>
    </row>
    <row r="57" spans="1:54" s="25" customFormat="1" ht="369.6" x14ac:dyDescent="0.25">
      <c r="A57" s="1">
        <v>44072.494978356481</v>
      </c>
      <c r="B57" s="1" t="s">
        <v>4377</v>
      </c>
      <c r="C57" s="1" t="s">
        <v>4426</v>
      </c>
      <c r="D57" s="1">
        <v>3</v>
      </c>
      <c r="E57" s="1" t="s">
        <v>5435</v>
      </c>
      <c r="F57" s="8" t="s">
        <v>3596</v>
      </c>
      <c r="G57" s="1" t="s">
        <v>4380</v>
      </c>
      <c r="H57" s="1" t="s">
        <v>5436</v>
      </c>
      <c r="I57" s="8" t="s">
        <v>3333</v>
      </c>
      <c r="J57" s="23"/>
      <c r="K57" s="23"/>
      <c r="L57" s="24"/>
      <c r="M57" s="1" t="s">
        <v>4381</v>
      </c>
      <c r="N57" s="1" t="s">
        <v>5437</v>
      </c>
      <c r="O57" s="8" t="s">
        <v>5438</v>
      </c>
      <c r="P57" s="1" t="s">
        <v>4409</v>
      </c>
      <c r="Q57" s="1" t="s">
        <v>5439</v>
      </c>
      <c r="R57" s="8" t="s">
        <v>4330</v>
      </c>
      <c r="S57" s="1" t="s">
        <v>4404</v>
      </c>
      <c r="T57" s="1" t="s">
        <v>4412</v>
      </c>
      <c r="U57" s="1" t="s">
        <v>4412</v>
      </c>
      <c r="V57" s="1">
        <v>3</v>
      </c>
      <c r="W57" s="1" t="s">
        <v>5440</v>
      </c>
      <c r="X57" s="8"/>
      <c r="Y57" s="1" t="s">
        <v>4414</v>
      </c>
      <c r="Z57" s="1" t="s">
        <v>4434</v>
      </c>
      <c r="AA57" s="1" t="s">
        <v>4435</v>
      </c>
      <c r="AB57" s="1" t="s">
        <v>5441</v>
      </c>
      <c r="AC57" s="8" t="s">
        <v>4116</v>
      </c>
      <c r="AD57" s="1" t="s">
        <v>5442</v>
      </c>
      <c r="AE57" s="8" t="s">
        <v>3425</v>
      </c>
      <c r="AF57" s="1" t="s">
        <v>5443</v>
      </c>
      <c r="AG57" s="8" t="s">
        <v>5444</v>
      </c>
      <c r="AH57" s="1">
        <v>3</v>
      </c>
      <c r="AI57" s="1" t="s">
        <v>5445</v>
      </c>
      <c r="AJ57" s="8" t="s">
        <v>5446</v>
      </c>
      <c r="AK57" s="1">
        <v>4</v>
      </c>
      <c r="AL57" s="1" t="s">
        <v>5447</v>
      </c>
      <c r="AM57" s="8" t="s">
        <v>3537</v>
      </c>
      <c r="AN57" s="1">
        <v>4</v>
      </c>
      <c r="AO57" s="1" t="s">
        <v>5448</v>
      </c>
      <c r="AP57" s="8" t="s">
        <v>5449</v>
      </c>
      <c r="AQ57" s="1">
        <v>4</v>
      </c>
      <c r="AR57" s="1" t="s">
        <v>4398</v>
      </c>
      <c r="AS57" s="1" t="s">
        <v>5450</v>
      </c>
      <c r="AT57" s="8" t="s">
        <v>5451</v>
      </c>
      <c r="AU57" s="1" t="s">
        <v>684</v>
      </c>
      <c r="AV57" s="1" t="s">
        <v>4400</v>
      </c>
      <c r="AW57" s="1" t="s">
        <v>4401</v>
      </c>
      <c r="AX57" s="23"/>
      <c r="AY57" s="24"/>
      <c r="AZ57" s="1" t="s">
        <v>4403</v>
      </c>
      <c r="BA57" s="30"/>
      <c r="BB57" s="3" t="s">
        <v>6075</v>
      </c>
    </row>
    <row r="58" spans="1:54" s="25" customFormat="1" ht="343.2" x14ac:dyDescent="0.25">
      <c r="A58" s="1">
        <v>44074.745719976854</v>
      </c>
      <c r="B58" s="1" t="s">
        <v>4377</v>
      </c>
      <c r="C58" s="1" t="s">
        <v>4454</v>
      </c>
      <c r="D58" s="1">
        <v>2</v>
      </c>
      <c r="E58" s="1" t="s">
        <v>5452</v>
      </c>
      <c r="F58" s="8" t="s">
        <v>5453</v>
      </c>
      <c r="G58" s="1" t="s">
        <v>4501</v>
      </c>
      <c r="H58" s="1" t="s">
        <v>5454</v>
      </c>
      <c r="I58" s="8" t="s">
        <v>3244</v>
      </c>
      <c r="J58" s="1" t="s">
        <v>4584</v>
      </c>
      <c r="K58" s="1" t="s">
        <v>5455</v>
      </c>
      <c r="L58" s="8" t="s">
        <v>5456</v>
      </c>
      <c r="M58" s="1" t="s">
        <v>4407</v>
      </c>
      <c r="N58" s="1" t="s">
        <v>5457</v>
      </c>
      <c r="O58" s="8" t="s">
        <v>3287</v>
      </c>
      <c r="P58" s="1" t="s">
        <v>4384</v>
      </c>
      <c r="Q58" s="1" t="s">
        <v>5458</v>
      </c>
      <c r="R58" s="8" t="s">
        <v>5225</v>
      </c>
      <c r="S58" s="1" t="s">
        <v>4454</v>
      </c>
      <c r="T58" s="1" t="s">
        <v>4386</v>
      </c>
      <c r="U58" s="1" t="s">
        <v>4387</v>
      </c>
      <c r="V58" s="1">
        <v>3</v>
      </c>
      <c r="W58" s="1" t="s">
        <v>4495</v>
      </c>
      <c r="X58" s="8"/>
      <c r="Y58" s="1" t="s">
        <v>4414</v>
      </c>
      <c r="Z58" s="1" t="s">
        <v>4592</v>
      </c>
      <c r="AA58" s="1" t="s">
        <v>4435</v>
      </c>
      <c r="AB58" s="1" t="s">
        <v>5459</v>
      </c>
      <c r="AC58" s="8" t="s">
        <v>4706</v>
      </c>
      <c r="AD58" s="1" t="s">
        <v>5460</v>
      </c>
      <c r="AE58" s="8" t="s">
        <v>6071</v>
      </c>
      <c r="AF58" s="1" t="s">
        <v>5461</v>
      </c>
      <c r="AG58" s="8" t="s">
        <v>3292</v>
      </c>
      <c r="AH58" s="1">
        <v>3</v>
      </c>
      <c r="AI58" s="1" t="s">
        <v>5462</v>
      </c>
      <c r="AJ58" s="8" t="s">
        <v>5463</v>
      </c>
      <c r="AK58" s="1">
        <v>4</v>
      </c>
      <c r="AL58" s="1" t="s">
        <v>5464</v>
      </c>
      <c r="AM58" s="8" t="s">
        <v>3481</v>
      </c>
      <c r="AN58" s="1">
        <v>4</v>
      </c>
      <c r="AO58" s="1" t="s">
        <v>5465</v>
      </c>
      <c r="AP58" s="8" t="s">
        <v>5466</v>
      </c>
      <c r="AQ58" s="1">
        <v>5</v>
      </c>
      <c r="AR58" s="1" t="s">
        <v>4486</v>
      </c>
      <c r="AS58" s="13" t="s">
        <v>5467</v>
      </c>
      <c r="AT58" s="8" t="s">
        <v>5468</v>
      </c>
      <c r="AU58" s="1" t="s">
        <v>62</v>
      </c>
      <c r="AV58" s="1" t="s">
        <v>4400</v>
      </c>
      <c r="AW58" s="1" t="s">
        <v>4401</v>
      </c>
      <c r="AX58" s="13" t="s">
        <v>5469</v>
      </c>
      <c r="AY58" s="8" t="s">
        <v>5470</v>
      </c>
      <c r="AZ58" s="1" t="s">
        <v>4403</v>
      </c>
      <c r="BA58" s="30"/>
      <c r="BB58" s="3" t="s">
        <v>6075</v>
      </c>
    </row>
    <row r="59" spans="1:54" s="25" customFormat="1" ht="409.2" x14ac:dyDescent="0.25">
      <c r="A59" s="1">
        <v>44078.270782627311</v>
      </c>
      <c r="B59" s="1" t="s">
        <v>4377</v>
      </c>
      <c r="C59" s="1" t="s">
        <v>4426</v>
      </c>
      <c r="D59" s="1">
        <v>2</v>
      </c>
      <c r="E59" s="1" t="s">
        <v>5471</v>
      </c>
      <c r="F59" s="8" t="s">
        <v>5472</v>
      </c>
      <c r="G59" s="1" t="s">
        <v>4380</v>
      </c>
      <c r="H59" s="1" t="s">
        <v>5473</v>
      </c>
      <c r="I59" s="8" t="s">
        <v>3302</v>
      </c>
      <c r="J59" s="23"/>
      <c r="K59" s="23"/>
      <c r="L59" s="24"/>
      <c r="M59" s="1" t="s">
        <v>4407</v>
      </c>
      <c r="N59" s="1" t="s">
        <v>5474</v>
      </c>
      <c r="O59" s="8" t="s">
        <v>3749</v>
      </c>
      <c r="P59" s="1" t="s">
        <v>4409</v>
      </c>
      <c r="Q59" s="1" t="s">
        <v>5475</v>
      </c>
      <c r="R59" s="8" t="s">
        <v>4330</v>
      </c>
      <c r="S59" s="1" t="s">
        <v>4605</v>
      </c>
      <c r="T59" s="1" t="s">
        <v>4412</v>
      </c>
      <c r="U59" s="1" t="s">
        <v>4412</v>
      </c>
      <c r="V59" s="1">
        <v>2</v>
      </c>
      <c r="W59" s="1" t="s">
        <v>5476</v>
      </c>
      <c r="X59" s="8" t="s">
        <v>3463</v>
      </c>
      <c r="Y59" s="1" t="s">
        <v>4496</v>
      </c>
      <c r="Z59" s="1" t="s">
        <v>4592</v>
      </c>
      <c r="AA59" s="1" t="s">
        <v>4391</v>
      </c>
      <c r="AB59" s="1" t="s">
        <v>5477</v>
      </c>
      <c r="AC59" s="8" t="s">
        <v>3239</v>
      </c>
      <c r="AD59" s="1" t="s">
        <v>5478</v>
      </c>
      <c r="AE59" s="8" t="s">
        <v>3265</v>
      </c>
      <c r="AF59" s="1" t="s">
        <v>5479</v>
      </c>
      <c r="AG59" s="8" t="s">
        <v>5480</v>
      </c>
      <c r="AH59" s="1">
        <v>2</v>
      </c>
      <c r="AI59" s="1" t="s">
        <v>5481</v>
      </c>
      <c r="AJ59" s="8" t="s">
        <v>3647</v>
      </c>
      <c r="AK59" s="1">
        <v>3</v>
      </c>
      <c r="AL59" s="1" t="s">
        <v>5482</v>
      </c>
      <c r="AM59" s="8" t="s">
        <v>3366</v>
      </c>
      <c r="AN59" s="1">
        <v>2</v>
      </c>
      <c r="AO59" s="1" t="s">
        <v>5483</v>
      </c>
      <c r="AP59" s="8" t="s">
        <v>4530</v>
      </c>
      <c r="AQ59" s="1">
        <v>3</v>
      </c>
      <c r="AR59" s="1" t="s">
        <v>4486</v>
      </c>
      <c r="AS59" s="1" t="s">
        <v>5484</v>
      </c>
      <c r="AT59" s="8" t="s">
        <v>3427</v>
      </c>
      <c r="AU59" s="1" t="s">
        <v>62</v>
      </c>
      <c r="AV59" s="1" t="s">
        <v>5485</v>
      </c>
      <c r="AW59" s="1" t="s">
        <v>4401</v>
      </c>
      <c r="AX59" s="23"/>
      <c r="AY59" s="24"/>
      <c r="AZ59" s="1" t="s">
        <v>4403</v>
      </c>
      <c r="BA59" s="30"/>
      <c r="BB59" s="3" t="s">
        <v>6075</v>
      </c>
    </row>
    <row r="60" spans="1:54" s="25" customFormat="1" ht="409.6" x14ac:dyDescent="0.25">
      <c r="A60" s="1">
        <v>44083.440020486116</v>
      </c>
      <c r="B60" s="1" t="s">
        <v>4377</v>
      </c>
      <c r="C60" s="1" t="s">
        <v>4426</v>
      </c>
      <c r="D60" s="1">
        <v>4</v>
      </c>
      <c r="E60" s="13" t="s">
        <v>5486</v>
      </c>
      <c r="F60" s="8" t="s">
        <v>5487</v>
      </c>
      <c r="G60" s="1" t="s">
        <v>4380</v>
      </c>
      <c r="H60" s="1" t="s">
        <v>5488</v>
      </c>
      <c r="I60" s="8" t="s">
        <v>5489</v>
      </c>
      <c r="J60" s="23"/>
      <c r="K60" s="23"/>
      <c r="L60" s="24"/>
      <c r="M60" s="1" t="s">
        <v>4407</v>
      </c>
      <c r="N60" s="13" t="s">
        <v>5490</v>
      </c>
      <c r="O60" s="8" t="s">
        <v>5491</v>
      </c>
      <c r="P60" s="1" t="s">
        <v>4409</v>
      </c>
      <c r="Q60" s="1" t="s">
        <v>5492</v>
      </c>
      <c r="R60" s="8" t="s">
        <v>5493</v>
      </c>
      <c r="S60" s="1" t="s">
        <v>4411</v>
      </c>
      <c r="T60" s="1" t="s">
        <v>4412</v>
      </c>
      <c r="U60" s="1" t="s">
        <v>4386</v>
      </c>
      <c r="V60" s="1">
        <v>3</v>
      </c>
      <c r="W60" s="13" t="s">
        <v>5494</v>
      </c>
      <c r="X60" s="8" t="s">
        <v>3463</v>
      </c>
      <c r="Y60" s="1" t="s">
        <v>4558</v>
      </c>
      <c r="Z60" s="1" t="s">
        <v>4390</v>
      </c>
      <c r="AA60" s="1" t="s">
        <v>4391</v>
      </c>
      <c r="AB60" s="1" t="s">
        <v>5495</v>
      </c>
      <c r="AC60" s="8" t="s">
        <v>5496</v>
      </c>
      <c r="AD60" s="1" t="s">
        <v>5497</v>
      </c>
      <c r="AE60" s="8" t="s">
        <v>6072</v>
      </c>
      <c r="AF60" s="1" t="s">
        <v>5498</v>
      </c>
      <c r="AG60" s="8" t="s">
        <v>5499</v>
      </c>
      <c r="AH60" s="1">
        <v>3</v>
      </c>
      <c r="AI60" s="1" t="s">
        <v>5500</v>
      </c>
      <c r="AJ60" s="8" t="s">
        <v>4224</v>
      </c>
      <c r="AK60" s="1">
        <v>4</v>
      </c>
      <c r="AL60" s="1" t="s">
        <v>5501</v>
      </c>
      <c r="AM60" s="8" t="s">
        <v>3375</v>
      </c>
      <c r="AN60" s="1">
        <v>3</v>
      </c>
      <c r="AO60" s="1" t="s">
        <v>5502</v>
      </c>
      <c r="AP60" s="8" t="s">
        <v>3346</v>
      </c>
      <c r="AQ60" s="1">
        <v>3</v>
      </c>
      <c r="AR60" s="1" t="s">
        <v>4486</v>
      </c>
      <c r="AS60" s="13" t="s">
        <v>5503</v>
      </c>
      <c r="AT60" s="8" t="s">
        <v>5504</v>
      </c>
      <c r="AU60" s="1" t="s">
        <v>112</v>
      </c>
      <c r="AV60" s="1" t="s">
        <v>5505</v>
      </c>
      <c r="AW60" s="23"/>
      <c r="AX60" s="1" t="s">
        <v>5506</v>
      </c>
      <c r="AY60" s="8"/>
      <c r="AZ60" s="1" t="s">
        <v>4403</v>
      </c>
      <c r="BA60" s="30"/>
      <c r="BB60" s="86" t="s">
        <v>6075</v>
      </c>
    </row>
    <row r="61" spans="1:54" s="25" customFormat="1" ht="250.8" x14ac:dyDescent="0.25">
      <c r="A61" s="1">
        <v>44112.453177048606</v>
      </c>
      <c r="B61" s="1" t="s">
        <v>4377</v>
      </c>
      <c r="C61" s="1" t="s">
        <v>4426</v>
      </c>
      <c r="D61" s="1">
        <v>1</v>
      </c>
      <c r="E61" s="1" t="s">
        <v>5520</v>
      </c>
      <c r="F61" s="8" t="s">
        <v>5521</v>
      </c>
      <c r="G61" s="1" t="s">
        <v>4380</v>
      </c>
      <c r="H61" s="1" t="s">
        <v>5522</v>
      </c>
      <c r="I61" s="8" t="s">
        <v>3302</v>
      </c>
      <c r="J61" s="23"/>
      <c r="K61" s="23"/>
      <c r="L61" s="24"/>
      <c r="M61" s="1" t="s">
        <v>4407</v>
      </c>
      <c r="N61" s="1" t="s">
        <v>5523</v>
      </c>
      <c r="O61" s="8" t="s">
        <v>3481</v>
      </c>
      <c r="P61" s="1" t="s">
        <v>4409</v>
      </c>
      <c r="Q61" s="1" t="s">
        <v>5524</v>
      </c>
      <c r="R61" s="8" t="s">
        <v>5525</v>
      </c>
      <c r="S61" s="1" t="s">
        <v>4411</v>
      </c>
      <c r="T61" s="1" t="s">
        <v>4412</v>
      </c>
      <c r="U61" s="1" t="s">
        <v>4386</v>
      </c>
      <c r="V61" s="1">
        <v>2</v>
      </c>
      <c r="W61" s="1" t="s">
        <v>4388</v>
      </c>
      <c r="X61" s="8"/>
      <c r="Y61" s="1" t="s">
        <v>4414</v>
      </c>
      <c r="Z61" s="1" t="s">
        <v>4390</v>
      </c>
      <c r="AA61" s="1" t="s">
        <v>4391</v>
      </c>
      <c r="AB61" s="1" t="s">
        <v>5526</v>
      </c>
      <c r="AC61" s="8" t="s">
        <v>5527</v>
      </c>
      <c r="AD61" s="1" t="s">
        <v>5528</v>
      </c>
      <c r="AE61" s="8" t="s">
        <v>3425</v>
      </c>
      <c r="AF61" s="1" t="s">
        <v>5529</v>
      </c>
      <c r="AG61" s="8" t="s">
        <v>5530</v>
      </c>
      <c r="AH61" s="1">
        <v>2</v>
      </c>
      <c r="AI61" s="1" t="s">
        <v>5531</v>
      </c>
      <c r="AJ61" s="8" t="s">
        <v>3562</v>
      </c>
      <c r="AK61" s="1">
        <v>3</v>
      </c>
      <c r="AL61" s="1" t="s">
        <v>5532</v>
      </c>
      <c r="AM61" s="8" t="s">
        <v>3562</v>
      </c>
      <c r="AN61" s="1">
        <v>4</v>
      </c>
      <c r="AO61" s="1" t="s">
        <v>5198</v>
      </c>
      <c r="AP61" s="8" t="s">
        <v>3241</v>
      </c>
      <c r="AQ61" s="1">
        <v>3</v>
      </c>
      <c r="AR61" s="1" t="s">
        <v>4548</v>
      </c>
      <c r="AS61" s="1" t="s">
        <v>5533</v>
      </c>
      <c r="AT61" s="8" t="s">
        <v>3241</v>
      </c>
      <c r="AU61" s="1" t="s">
        <v>684</v>
      </c>
      <c r="AV61" s="1" t="s">
        <v>5534</v>
      </c>
      <c r="AW61" s="1" t="s">
        <v>4401</v>
      </c>
      <c r="AX61" s="23"/>
      <c r="AY61" s="24"/>
      <c r="AZ61" s="1" t="s">
        <v>4403</v>
      </c>
      <c r="BA61" s="30"/>
      <c r="BB61" s="3" t="s">
        <v>6075</v>
      </c>
    </row>
    <row r="62" spans="1:54" s="25" customFormat="1" ht="277.2" x14ac:dyDescent="0.25">
      <c r="A62" s="1">
        <v>44124.739704537038</v>
      </c>
      <c r="B62" s="1" t="s">
        <v>4377</v>
      </c>
      <c r="C62" s="1" t="s">
        <v>4404</v>
      </c>
      <c r="D62" s="1">
        <v>1</v>
      </c>
      <c r="E62" s="1" t="s">
        <v>5564</v>
      </c>
      <c r="F62" s="8" t="s">
        <v>3239</v>
      </c>
      <c r="G62" s="1" t="s">
        <v>4380</v>
      </c>
      <c r="H62" s="1" t="s">
        <v>5565</v>
      </c>
      <c r="I62" s="8" t="s">
        <v>5566</v>
      </c>
      <c r="J62" s="23"/>
      <c r="K62" s="23"/>
      <c r="L62" s="24"/>
      <c r="M62" s="1" t="s">
        <v>4407</v>
      </c>
      <c r="N62" s="1" t="s">
        <v>5567</v>
      </c>
      <c r="O62" s="8" t="s">
        <v>3244</v>
      </c>
      <c r="P62" s="1" t="s">
        <v>4409</v>
      </c>
      <c r="Q62" s="1" t="s">
        <v>5568</v>
      </c>
      <c r="R62" s="8" t="s">
        <v>3259</v>
      </c>
      <c r="S62" s="1" t="s">
        <v>4411</v>
      </c>
      <c r="T62" s="1" t="s">
        <v>4412</v>
      </c>
      <c r="U62" s="1" t="s">
        <v>4386</v>
      </c>
      <c r="V62" s="1">
        <v>2</v>
      </c>
      <c r="W62" s="1" t="s">
        <v>5569</v>
      </c>
      <c r="X62" s="8" t="s">
        <v>3644</v>
      </c>
      <c r="Y62" s="1" t="s">
        <v>5570</v>
      </c>
      <c r="Z62" s="1" t="s">
        <v>4592</v>
      </c>
      <c r="AA62" s="1" t="s">
        <v>4435</v>
      </c>
      <c r="AB62" s="1" t="s">
        <v>5571</v>
      </c>
      <c r="AC62" s="8" t="s">
        <v>3239</v>
      </c>
      <c r="AD62" s="1" t="s">
        <v>5572</v>
      </c>
      <c r="AE62" s="8" t="s">
        <v>3265</v>
      </c>
      <c r="AF62" s="1" t="s">
        <v>5573</v>
      </c>
      <c r="AG62" s="8" t="s">
        <v>5574</v>
      </c>
      <c r="AH62" s="1">
        <v>2</v>
      </c>
      <c r="AI62" s="1" t="s">
        <v>5575</v>
      </c>
      <c r="AJ62" s="8" t="s">
        <v>3399</v>
      </c>
      <c r="AK62" s="1">
        <v>4</v>
      </c>
      <c r="AL62" s="1" t="s">
        <v>5576</v>
      </c>
      <c r="AM62" s="8" t="s">
        <v>3569</v>
      </c>
      <c r="AN62" s="1">
        <v>4</v>
      </c>
      <c r="AO62" s="1" t="s">
        <v>5577</v>
      </c>
      <c r="AP62" s="8" t="s">
        <v>3346</v>
      </c>
      <c r="AQ62" s="1">
        <v>3</v>
      </c>
      <c r="AR62" s="1" t="s">
        <v>4398</v>
      </c>
      <c r="AS62" s="1" t="s">
        <v>5578</v>
      </c>
      <c r="AT62" s="8" t="s">
        <v>3429</v>
      </c>
      <c r="AU62" s="1" t="s">
        <v>112</v>
      </c>
      <c r="AV62" s="1" t="s">
        <v>4878</v>
      </c>
      <c r="AW62" s="1" t="s">
        <v>5579</v>
      </c>
      <c r="AX62" s="23"/>
      <c r="AY62" s="24"/>
      <c r="AZ62" s="1" t="s">
        <v>4403</v>
      </c>
      <c r="BA62" s="30"/>
      <c r="BB62" s="3" t="s">
        <v>6075</v>
      </c>
    </row>
    <row r="63" spans="1:54" s="25" customFormat="1" ht="409.6" x14ac:dyDescent="0.25">
      <c r="A63" s="1">
        <v>44129.682830914353</v>
      </c>
      <c r="B63" s="1" t="s">
        <v>4377</v>
      </c>
      <c r="C63" s="1" t="s">
        <v>4426</v>
      </c>
      <c r="D63" s="1">
        <v>4</v>
      </c>
      <c r="E63" s="1" t="s">
        <v>5692</v>
      </c>
      <c r="F63" s="8" t="s">
        <v>5307</v>
      </c>
      <c r="G63" s="1" t="s">
        <v>4501</v>
      </c>
      <c r="H63" s="1" t="s">
        <v>5693</v>
      </c>
      <c r="I63" s="8" t="s">
        <v>3286</v>
      </c>
      <c r="J63" s="1" t="s">
        <v>4584</v>
      </c>
      <c r="K63" s="1" t="s">
        <v>5694</v>
      </c>
      <c r="L63" s="8" t="s">
        <v>5695</v>
      </c>
      <c r="M63" s="1" t="s">
        <v>4407</v>
      </c>
      <c r="N63" s="1" t="s">
        <v>5696</v>
      </c>
      <c r="O63" s="8" t="s">
        <v>5697</v>
      </c>
      <c r="P63" s="1" t="s">
        <v>4409</v>
      </c>
      <c r="Q63" s="1" t="s">
        <v>5698</v>
      </c>
      <c r="R63" s="8" t="s">
        <v>5011</v>
      </c>
      <c r="S63" s="1" t="s">
        <v>4411</v>
      </c>
      <c r="T63" s="1" t="s">
        <v>4412</v>
      </c>
      <c r="U63" s="1" t="s">
        <v>4386</v>
      </c>
      <c r="V63" s="1">
        <v>3</v>
      </c>
      <c r="W63" s="1" t="s">
        <v>4495</v>
      </c>
      <c r="X63" s="8"/>
      <c r="Y63" s="1" t="s">
        <v>4389</v>
      </c>
      <c r="Z63" s="1" t="s">
        <v>4708</v>
      </c>
      <c r="AA63" s="1" t="s">
        <v>4435</v>
      </c>
      <c r="AB63" s="1" t="s">
        <v>5699</v>
      </c>
      <c r="AC63" s="8" t="s">
        <v>5700</v>
      </c>
      <c r="AD63" s="1" t="s">
        <v>5701</v>
      </c>
      <c r="AE63" s="8" t="s">
        <v>5702</v>
      </c>
      <c r="AF63" s="1" t="s">
        <v>5703</v>
      </c>
      <c r="AG63" s="8" t="s">
        <v>5704</v>
      </c>
      <c r="AH63" s="1">
        <v>2</v>
      </c>
      <c r="AI63" s="1" t="s">
        <v>5705</v>
      </c>
      <c r="AJ63" s="8" t="s">
        <v>3346</v>
      </c>
      <c r="AK63" s="1">
        <v>4</v>
      </c>
      <c r="AL63" s="1" t="s">
        <v>5706</v>
      </c>
      <c r="AM63" s="8" t="s">
        <v>3474</v>
      </c>
      <c r="AN63" s="1">
        <v>2</v>
      </c>
      <c r="AO63" s="1" t="s">
        <v>5707</v>
      </c>
      <c r="AP63" s="8" t="s">
        <v>3346</v>
      </c>
      <c r="AQ63" s="1">
        <v>3</v>
      </c>
      <c r="AR63" s="1" t="s">
        <v>4398</v>
      </c>
      <c r="AS63" s="1" t="s">
        <v>5708</v>
      </c>
      <c r="AT63" s="8" t="s">
        <v>3801</v>
      </c>
      <c r="AU63" s="1" t="s">
        <v>62</v>
      </c>
      <c r="AV63" s="1" t="s">
        <v>4532</v>
      </c>
      <c r="AW63" s="1" t="s">
        <v>4401</v>
      </c>
      <c r="AX63" s="1" t="s">
        <v>5709</v>
      </c>
      <c r="AY63" s="8"/>
      <c r="AZ63" s="1" t="s">
        <v>4403</v>
      </c>
      <c r="BA63" s="30"/>
      <c r="BB63" s="3" t="s">
        <v>6075</v>
      </c>
    </row>
    <row r="64" spans="1:54" s="25" customFormat="1" ht="396" x14ac:dyDescent="0.25">
      <c r="A64" s="1">
        <v>44137.408574675923</v>
      </c>
      <c r="B64" s="1" t="s">
        <v>4377</v>
      </c>
      <c r="C64" s="1" t="s">
        <v>4426</v>
      </c>
      <c r="D64" s="1">
        <v>2</v>
      </c>
      <c r="E64" s="1" t="s">
        <v>5736</v>
      </c>
      <c r="F64" s="8" t="s">
        <v>3238</v>
      </c>
      <c r="G64" s="1" t="s">
        <v>4501</v>
      </c>
      <c r="H64" s="1" t="s">
        <v>5737</v>
      </c>
      <c r="I64" s="8" t="s">
        <v>3472</v>
      </c>
      <c r="J64" s="1" t="s">
        <v>4504</v>
      </c>
      <c r="K64" s="1" t="s">
        <v>5738</v>
      </c>
      <c r="L64" s="8" t="s">
        <v>3725</v>
      </c>
      <c r="M64" s="1" t="s">
        <v>4407</v>
      </c>
      <c r="N64" s="1" t="s">
        <v>5739</v>
      </c>
      <c r="O64" s="8" t="s">
        <v>3244</v>
      </c>
      <c r="P64" s="1" t="s">
        <v>4384</v>
      </c>
      <c r="Q64" s="1" t="s">
        <v>5740</v>
      </c>
      <c r="R64" s="8" t="s">
        <v>3259</v>
      </c>
      <c r="S64" s="1" t="s">
        <v>4378</v>
      </c>
      <c r="T64" s="1" t="s">
        <v>4412</v>
      </c>
      <c r="U64" s="1" t="s">
        <v>4386</v>
      </c>
      <c r="V64" s="1">
        <v>4</v>
      </c>
      <c r="W64" s="1" t="s">
        <v>5741</v>
      </c>
      <c r="X64" s="8"/>
      <c r="Y64" s="1" t="s">
        <v>4558</v>
      </c>
      <c r="Z64" s="1" t="s">
        <v>4592</v>
      </c>
      <c r="AA64" s="1" t="s">
        <v>4435</v>
      </c>
      <c r="AB64" s="1" t="s">
        <v>5742</v>
      </c>
      <c r="AC64" s="8" t="s">
        <v>4107</v>
      </c>
      <c r="AD64" s="1" t="s">
        <v>5743</v>
      </c>
      <c r="AE64" s="8" t="s">
        <v>3265</v>
      </c>
      <c r="AF64" s="1" t="s">
        <v>5744</v>
      </c>
      <c r="AG64" s="8" t="s">
        <v>5745</v>
      </c>
      <c r="AH64" s="1">
        <v>2</v>
      </c>
      <c r="AI64" s="1" t="s">
        <v>5746</v>
      </c>
      <c r="AJ64" s="8" t="s">
        <v>3624</v>
      </c>
      <c r="AK64" s="1">
        <v>4</v>
      </c>
      <c r="AL64" s="1" t="s">
        <v>5747</v>
      </c>
      <c r="AM64" s="8" t="s">
        <v>3423</v>
      </c>
      <c r="AN64" s="1">
        <v>3</v>
      </c>
      <c r="AO64" s="1" t="s">
        <v>5748</v>
      </c>
      <c r="AP64" s="8" t="s">
        <v>5749</v>
      </c>
      <c r="AQ64" s="1">
        <v>4</v>
      </c>
      <c r="AR64" s="1" t="s">
        <v>4398</v>
      </c>
      <c r="AS64" s="1" t="s">
        <v>5750</v>
      </c>
      <c r="AT64" s="8" t="s">
        <v>3429</v>
      </c>
      <c r="AU64" s="1" t="s">
        <v>62</v>
      </c>
      <c r="AV64" s="1" t="s">
        <v>4464</v>
      </c>
      <c r="AW64" s="1" t="s">
        <v>5751</v>
      </c>
      <c r="AX64" s="23"/>
      <c r="AY64" s="24"/>
      <c r="AZ64" s="1" t="s">
        <v>4403</v>
      </c>
      <c r="BA64" s="30"/>
      <c r="BB64" s="3" t="s">
        <v>6075</v>
      </c>
    </row>
    <row r="65" spans="1:55" s="25" customFormat="1" ht="171.6" x14ac:dyDescent="0.25">
      <c r="A65" s="1">
        <v>44141.645735405094</v>
      </c>
      <c r="B65" s="1" t="s">
        <v>4377</v>
      </c>
      <c r="C65" s="1" t="s">
        <v>4454</v>
      </c>
      <c r="D65" s="1">
        <v>3</v>
      </c>
      <c r="E65" s="1" t="s">
        <v>5943</v>
      </c>
      <c r="F65" s="8" t="s">
        <v>3286</v>
      </c>
      <c r="G65" s="1" t="s">
        <v>4380</v>
      </c>
      <c r="H65" s="1" t="s">
        <v>5944</v>
      </c>
      <c r="I65" s="8" t="s">
        <v>4281</v>
      </c>
      <c r="J65" s="23"/>
      <c r="K65" s="23"/>
      <c r="L65" s="24"/>
      <c r="M65" s="1" t="s">
        <v>4407</v>
      </c>
      <c r="N65" s="1" t="s">
        <v>5945</v>
      </c>
      <c r="O65" s="8" t="s">
        <v>5946</v>
      </c>
      <c r="P65" s="1" t="s">
        <v>4384</v>
      </c>
      <c r="Q65" s="1" t="s">
        <v>5947</v>
      </c>
      <c r="R65" s="8" t="s">
        <v>3259</v>
      </c>
      <c r="S65" s="1" t="s">
        <v>4454</v>
      </c>
      <c r="T65" s="1" t="s">
        <v>4386</v>
      </c>
      <c r="U65" s="1" t="s">
        <v>4387</v>
      </c>
      <c r="V65" s="1">
        <v>3</v>
      </c>
      <c r="W65" s="1" t="s">
        <v>4814</v>
      </c>
      <c r="X65" s="8"/>
      <c r="Y65" s="1" t="s">
        <v>5678</v>
      </c>
      <c r="Z65" s="1" t="s">
        <v>4434</v>
      </c>
      <c r="AA65" s="1" t="s">
        <v>4435</v>
      </c>
      <c r="AB65" s="1" t="s">
        <v>5948</v>
      </c>
      <c r="AC65" s="8" t="s">
        <v>3244</v>
      </c>
      <c r="AD65" s="1" t="s">
        <v>1878</v>
      </c>
      <c r="AE65" s="8" t="s">
        <v>3241</v>
      </c>
      <c r="AF65" s="1" t="s">
        <v>5949</v>
      </c>
      <c r="AG65" s="8" t="s">
        <v>3292</v>
      </c>
      <c r="AH65" s="1">
        <v>3</v>
      </c>
      <c r="AI65" s="1" t="s">
        <v>5950</v>
      </c>
      <c r="AJ65" s="8" t="s">
        <v>3427</v>
      </c>
      <c r="AK65" s="1">
        <v>4</v>
      </c>
      <c r="AL65" s="1" t="s">
        <v>5951</v>
      </c>
      <c r="AM65" s="8" t="s">
        <v>3302</v>
      </c>
      <c r="AN65" s="1">
        <v>3</v>
      </c>
      <c r="AO65" s="1" t="s">
        <v>5952</v>
      </c>
      <c r="AP65" s="8" t="s">
        <v>3549</v>
      </c>
      <c r="AQ65" s="1">
        <v>3</v>
      </c>
      <c r="AR65" s="1" t="s">
        <v>4398</v>
      </c>
      <c r="AS65" s="1" t="s">
        <v>5953</v>
      </c>
      <c r="AT65" s="8" t="s">
        <v>5954</v>
      </c>
      <c r="AU65" s="1" t="s">
        <v>112</v>
      </c>
      <c r="AV65" s="1" t="s">
        <v>5955</v>
      </c>
      <c r="AW65" s="1" t="s">
        <v>4401</v>
      </c>
      <c r="AX65" s="23"/>
      <c r="AY65" s="24"/>
      <c r="AZ65" s="1" t="s">
        <v>4403</v>
      </c>
      <c r="BA65" s="30"/>
      <c r="BB65" s="3" t="s">
        <v>6075</v>
      </c>
    </row>
    <row r="66" spans="1:55" s="25" customFormat="1" ht="382.8" x14ac:dyDescent="0.25">
      <c r="A66" s="1">
        <v>44168.862017407402</v>
      </c>
      <c r="B66" s="1" t="s">
        <v>4377</v>
      </c>
      <c r="C66" s="1" t="s">
        <v>4426</v>
      </c>
      <c r="D66" s="1">
        <v>4</v>
      </c>
      <c r="E66" s="1" t="s">
        <v>5956</v>
      </c>
      <c r="F66" s="8" t="s">
        <v>5957</v>
      </c>
      <c r="G66" s="1" t="s">
        <v>4501</v>
      </c>
      <c r="H66" s="1" t="s">
        <v>5958</v>
      </c>
      <c r="I66" s="8" t="s">
        <v>3242</v>
      </c>
      <c r="J66" s="1" t="s">
        <v>4504</v>
      </c>
      <c r="K66" s="1" t="s">
        <v>5959</v>
      </c>
      <c r="L66" s="8" t="s">
        <v>5960</v>
      </c>
      <c r="M66" s="1" t="s">
        <v>4381</v>
      </c>
      <c r="N66" s="1" t="s">
        <v>5961</v>
      </c>
      <c r="O66" s="8" t="s">
        <v>5962</v>
      </c>
      <c r="P66" s="1" t="s">
        <v>4384</v>
      </c>
      <c r="Q66" s="1" t="s">
        <v>5963</v>
      </c>
      <c r="R66" s="8" t="s">
        <v>3277</v>
      </c>
      <c r="S66" s="1" t="s">
        <v>4378</v>
      </c>
      <c r="T66" s="1" t="s">
        <v>4412</v>
      </c>
      <c r="U66" s="1" t="s">
        <v>4386</v>
      </c>
      <c r="V66" s="1">
        <v>4</v>
      </c>
      <c r="W66" s="1" t="s">
        <v>4388</v>
      </c>
      <c r="X66" s="8"/>
      <c r="Y66" s="1" t="s">
        <v>4496</v>
      </c>
      <c r="Z66" s="1" t="s">
        <v>4592</v>
      </c>
      <c r="AA66" s="1" t="s">
        <v>4435</v>
      </c>
      <c r="AB66" s="1" t="s">
        <v>5964</v>
      </c>
      <c r="AC66" s="8" t="s">
        <v>3244</v>
      </c>
      <c r="AD66" s="1" t="s">
        <v>5965</v>
      </c>
      <c r="AE66" s="8" t="s">
        <v>3536</v>
      </c>
      <c r="AF66" s="1" t="s">
        <v>5966</v>
      </c>
      <c r="AG66" s="8" t="s">
        <v>5967</v>
      </c>
      <c r="AH66" s="1">
        <v>4</v>
      </c>
      <c r="AI66" s="1" t="s">
        <v>5968</v>
      </c>
      <c r="AJ66" s="8" t="s">
        <v>3240</v>
      </c>
      <c r="AK66" s="1">
        <v>3</v>
      </c>
      <c r="AL66" s="1" t="s">
        <v>5969</v>
      </c>
      <c r="AM66" s="8" t="s">
        <v>3355</v>
      </c>
      <c r="AN66" s="1">
        <v>3</v>
      </c>
      <c r="AO66" s="1" t="s">
        <v>5970</v>
      </c>
      <c r="AP66" s="8" t="s">
        <v>5971</v>
      </c>
      <c r="AQ66" s="1">
        <v>3</v>
      </c>
      <c r="AR66" s="1" t="s">
        <v>4714</v>
      </c>
      <c r="AS66" s="1" t="s">
        <v>5972</v>
      </c>
      <c r="AT66" s="8" t="s">
        <v>3862</v>
      </c>
      <c r="AU66" s="1" t="s">
        <v>62</v>
      </c>
      <c r="AV66" s="1" t="s">
        <v>5973</v>
      </c>
      <c r="AW66" s="1" t="s">
        <v>4401</v>
      </c>
      <c r="AX66" s="1" t="s">
        <v>5974</v>
      </c>
      <c r="AY66" s="8"/>
      <c r="AZ66" s="1" t="s">
        <v>4403</v>
      </c>
      <c r="BA66" s="30"/>
      <c r="BB66" s="3" t="s">
        <v>6075</v>
      </c>
    </row>
    <row r="67" spans="1:55" s="25" customFormat="1" ht="277.2" x14ac:dyDescent="0.25">
      <c r="A67" s="1">
        <v>44192.542011412035</v>
      </c>
      <c r="B67" s="1" t="s">
        <v>4377</v>
      </c>
      <c r="C67" s="1" t="s">
        <v>4378</v>
      </c>
      <c r="D67" s="1">
        <v>1</v>
      </c>
      <c r="E67" s="1" t="s">
        <v>5991</v>
      </c>
      <c r="F67" s="8" t="s">
        <v>5992</v>
      </c>
      <c r="G67" s="1" t="s">
        <v>4501</v>
      </c>
      <c r="H67" s="1" t="s">
        <v>5993</v>
      </c>
      <c r="I67" s="8" t="s">
        <v>3953</v>
      </c>
      <c r="J67" s="1" t="s">
        <v>4584</v>
      </c>
      <c r="K67" s="1" t="s">
        <v>5994</v>
      </c>
      <c r="L67" s="8" t="s">
        <v>5995</v>
      </c>
      <c r="M67" s="1" t="s">
        <v>4407</v>
      </c>
      <c r="N67" s="1" t="s">
        <v>5993</v>
      </c>
      <c r="O67" s="8" t="s">
        <v>3265</v>
      </c>
      <c r="P67" s="1" t="s">
        <v>4409</v>
      </c>
      <c r="Q67" s="1" t="s">
        <v>5996</v>
      </c>
      <c r="R67" s="8" t="s">
        <v>3259</v>
      </c>
      <c r="S67" s="1" t="s">
        <v>4454</v>
      </c>
      <c r="T67" s="1" t="s">
        <v>4386</v>
      </c>
      <c r="U67" s="1" t="s">
        <v>4412</v>
      </c>
      <c r="V67" s="1">
        <v>2</v>
      </c>
      <c r="W67" s="1" t="s">
        <v>4783</v>
      </c>
      <c r="X67" s="8"/>
      <c r="Y67" s="1" t="s">
        <v>5997</v>
      </c>
      <c r="Z67" s="1" t="s">
        <v>4434</v>
      </c>
      <c r="AA67" s="1" t="s">
        <v>4435</v>
      </c>
      <c r="AB67" s="1" t="s">
        <v>5998</v>
      </c>
      <c r="AC67" s="8" t="s">
        <v>5999</v>
      </c>
      <c r="AD67" s="1" t="s">
        <v>6000</v>
      </c>
      <c r="AE67" s="8" t="s">
        <v>6054</v>
      </c>
      <c r="AF67" s="1" t="s">
        <v>6001</v>
      </c>
      <c r="AG67" s="8" t="s">
        <v>5792</v>
      </c>
      <c r="AH67" s="1">
        <v>2</v>
      </c>
      <c r="AI67" s="1" t="s">
        <v>6002</v>
      </c>
      <c r="AJ67" s="8" t="s">
        <v>6003</v>
      </c>
      <c r="AK67" s="1">
        <v>4</v>
      </c>
      <c r="AL67" s="1" t="s">
        <v>6004</v>
      </c>
      <c r="AM67" s="8" t="s">
        <v>3676</v>
      </c>
      <c r="AN67" s="1">
        <v>1</v>
      </c>
      <c r="AO67" s="1" t="s">
        <v>6005</v>
      </c>
      <c r="AP67" s="8" t="s">
        <v>6006</v>
      </c>
      <c r="AQ67" s="1">
        <v>2</v>
      </c>
      <c r="AR67" s="1" t="s">
        <v>4398</v>
      </c>
      <c r="AS67" s="1" t="s">
        <v>6007</v>
      </c>
      <c r="AT67" s="8" t="s">
        <v>3953</v>
      </c>
      <c r="AU67" s="1" t="s">
        <v>112</v>
      </c>
      <c r="AV67" s="1" t="s">
        <v>4878</v>
      </c>
      <c r="AW67" s="1" t="s">
        <v>4401</v>
      </c>
      <c r="AX67" s="23"/>
      <c r="AY67" s="24"/>
      <c r="AZ67" s="1" t="s">
        <v>4403</v>
      </c>
      <c r="BA67" s="30"/>
      <c r="BB67" s="3" t="s">
        <v>6075</v>
      </c>
    </row>
    <row r="68" spans="1:55" s="25" customFormat="1" ht="198" x14ac:dyDescent="0.25">
      <c r="A68" s="1">
        <v>44220.55721013889</v>
      </c>
      <c r="B68" s="1" t="s">
        <v>4377</v>
      </c>
      <c r="C68" s="1" t="s">
        <v>4605</v>
      </c>
      <c r="D68" s="1">
        <v>1</v>
      </c>
      <c r="E68" s="1" t="s">
        <v>6008</v>
      </c>
      <c r="F68" s="8" t="s">
        <v>3286</v>
      </c>
      <c r="G68" s="1" t="s">
        <v>4501</v>
      </c>
      <c r="H68" s="1" t="s">
        <v>6009</v>
      </c>
      <c r="I68" s="8" t="s">
        <v>6010</v>
      </c>
      <c r="J68" s="1" t="s">
        <v>4504</v>
      </c>
      <c r="K68" s="1" t="s">
        <v>6011</v>
      </c>
      <c r="L68" s="8" t="s">
        <v>6012</v>
      </c>
      <c r="M68" s="1" t="s">
        <v>4407</v>
      </c>
      <c r="N68" s="1" t="s">
        <v>6013</v>
      </c>
      <c r="O68" s="8" t="s">
        <v>3911</v>
      </c>
      <c r="P68" s="1" t="s">
        <v>4384</v>
      </c>
      <c r="Q68" s="1" t="s">
        <v>6014</v>
      </c>
      <c r="R68" s="8" t="s">
        <v>3242</v>
      </c>
      <c r="S68" s="1" t="s">
        <v>4454</v>
      </c>
      <c r="T68" s="1" t="s">
        <v>4412</v>
      </c>
      <c r="U68" s="1" t="s">
        <v>4386</v>
      </c>
      <c r="V68" s="1">
        <v>3</v>
      </c>
      <c r="W68" s="1" t="s">
        <v>4495</v>
      </c>
      <c r="X68" s="8"/>
      <c r="Y68" s="1" t="s">
        <v>4496</v>
      </c>
      <c r="Z68" s="1" t="s">
        <v>4592</v>
      </c>
      <c r="AA68" s="1" t="s">
        <v>4435</v>
      </c>
      <c r="AB68" s="1" t="s">
        <v>6015</v>
      </c>
      <c r="AC68" s="8" t="s">
        <v>3244</v>
      </c>
      <c r="AD68" s="1" t="s">
        <v>5717</v>
      </c>
      <c r="AE68" s="8" t="s">
        <v>6054</v>
      </c>
      <c r="AF68" s="1" t="s">
        <v>6016</v>
      </c>
      <c r="AG68" s="8" t="s">
        <v>6017</v>
      </c>
      <c r="AH68" s="1">
        <v>2</v>
      </c>
      <c r="AI68" s="1" t="s">
        <v>6018</v>
      </c>
      <c r="AJ68" s="8" t="s">
        <v>5169</v>
      </c>
      <c r="AK68" s="1">
        <v>4</v>
      </c>
      <c r="AL68" s="1" t="s">
        <v>6019</v>
      </c>
      <c r="AM68" s="8" t="s">
        <v>3423</v>
      </c>
      <c r="AN68" s="1">
        <v>3</v>
      </c>
      <c r="AO68" s="1" t="s">
        <v>6020</v>
      </c>
      <c r="AP68" s="8" t="s">
        <v>4703</v>
      </c>
      <c r="AQ68" s="1">
        <v>4</v>
      </c>
      <c r="AR68" s="1" t="s">
        <v>4486</v>
      </c>
      <c r="AS68" s="1" t="s">
        <v>6021</v>
      </c>
      <c r="AT68" s="8" t="s">
        <v>6022</v>
      </c>
      <c r="AU68" s="1" t="s">
        <v>62</v>
      </c>
      <c r="AV68" s="1" t="s">
        <v>4532</v>
      </c>
      <c r="AW68" s="1" t="s">
        <v>4401</v>
      </c>
      <c r="AX68" s="1" t="s">
        <v>6023</v>
      </c>
      <c r="AY68" s="8"/>
      <c r="AZ68" s="1" t="s">
        <v>4403</v>
      </c>
      <c r="BA68" s="30"/>
      <c r="BB68" s="3" t="s">
        <v>6075</v>
      </c>
    </row>
    <row r="69" spans="1:55" s="2" customFormat="1" ht="184.8" x14ac:dyDescent="0.25">
      <c r="A69" s="1">
        <v>44061.814303125</v>
      </c>
      <c r="B69" s="1" t="s">
        <v>38</v>
      </c>
      <c r="C69" s="1" t="s">
        <v>39</v>
      </c>
      <c r="D69" s="1">
        <v>2</v>
      </c>
      <c r="E69" s="1" t="s">
        <v>40</v>
      </c>
      <c r="F69" s="8" t="s">
        <v>3237</v>
      </c>
      <c r="G69" s="1" t="s">
        <v>41</v>
      </c>
      <c r="H69" s="1" t="s">
        <v>42</v>
      </c>
      <c r="I69" s="8" t="s">
        <v>3258</v>
      </c>
      <c r="L69" s="9"/>
      <c r="M69" s="1" t="s">
        <v>43</v>
      </c>
      <c r="N69" s="1" t="s">
        <v>44</v>
      </c>
      <c r="O69" s="8" t="s">
        <v>3238</v>
      </c>
      <c r="P69" s="1" t="s">
        <v>45</v>
      </c>
      <c r="Q69" s="1" t="s">
        <v>46</v>
      </c>
      <c r="R69" s="8" t="s">
        <v>3256</v>
      </c>
      <c r="S69" s="1" t="s">
        <v>47</v>
      </c>
      <c r="T69" s="1" t="s">
        <v>48</v>
      </c>
      <c r="U69" s="1" t="s">
        <v>49</v>
      </c>
      <c r="V69" s="1">
        <v>4</v>
      </c>
      <c r="W69" s="1" t="s">
        <v>50</v>
      </c>
      <c r="X69" s="8"/>
      <c r="Y69" s="1" t="s">
        <v>51</v>
      </c>
      <c r="Z69" s="1" t="s">
        <v>52</v>
      </c>
      <c r="AA69" s="1" t="s">
        <v>53</v>
      </c>
      <c r="AB69" s="1" t="s">
        <v>54</v>
      </c>
      <c r="AC69" s="8" t="s">
        <v>3239</v>
      </c>
      <c r="AD69" s="1" t="s">
        <v>55</v>
      </c>
      <c r="AE69" s="8" t="s">
        <v>3265</v>
      </c>
      <c r="AF69" s="1" t="s">
        <v>56</v>
      </c>
      <c r="AG69" s="8" t="s">
        <v>3240</v>
      </c>
      <c r="AH69" s="1">
        <v>2</v>
      </c>
      <c r="AI69" s="1" t="s">
        <v>57</v>
      </c>
      <c r="AJ69" s="8" t="s">
        <v>3268</v>
      </c>
      <c r="AK69" s="1">
        <v>4</v>
      </c>
      <c r="AL69" s="1" t="s">
        <v>58</v>
      </c>
      <c r="AM69" s="8" t="s">
        <v>3249</v>
      </c>
      <c r="AN69" s="1">
        <v>3</v>
      </c>
      <c r="AO69" s="1" t="s">
        <v>59</v>
      </c>
      <c r="AP69" s="8" t="s">
        <v>3241</v>
      </c>
      <c r="AQ69" s="1">
        <v>3</v>
      </c>
      <c r="AR69" s="1" t="s">
        <v>60</v>
      </c>
      <c r="AS69" s="1" t="s">
        <v>61</v>
      </c>
      <c r="AT69" s="8" t="s">
        <v>3270</v>
      </c>
      <c r="AU69" s="1" t="s">
        <v>62</v>
      </c>
      <c r="AV69" s="1" t="s">
        <v>63</v>
      </c>
      <c r="AW69" s="1" t="s">
        <v>64</v>
      </c>
      <c r="AY69" s="9"/>
      <c r="AZ69" s="1" t="s">
        <v>65</v>
      </c>
      <c r="BA69" s="9"/>
      <c r="BB69" s="3" t="s">
        <v>6075</v>
      </c>
      <c r="BC69" s="31"/>
    </row>
    <row r="70" spans="1:55" s="2" customFormat="1" ht="105.6" x14ac:dyDescent="0.25">
      <c r="A70" s="1">
        <v>44061.817588020829</v>
      </c>
      <c r="B70" s="1" t="s">
        <v>38</v>
      </c>
      <c r="C70" s="1" t="s">
        <v>47</v>
      </c>
      <c r="D70" s="1">
        <v>3</v>
      </c>
      <c r="E70" s="1" t="s">
        <v>66</v>
      </c>
      <c r="F70" s="8" t="s">
        <v>3242</v>
      </c>
      <c r="G70" s="1" t="s">
        <v>41</v>
      </c>
      <c r="H70" s="1" t="s">
        <v>67</v>
      </c>
      <c r="I70" s="8" t="s">
        <v>3243</v>
      </c>
      <c r="L70" s="9"/>
      <c r="M70" s="1" t="s">
        <v>43</v>
      </c>
      <c r="N70" s="1" t="s">
        <v>68</v>
      </c>
      <c r="O70" s="8" t="s">
        <v>3244</v>
      </c>
      <c r="P70" s="1" t="s">
        <v>45</v>
      </c>
      <c r="Q70" s="1" t="s">
        <v>69</v>
      </c>
      <c r="R70" s="8" t="s">
        <v>3245</v>
      </c>
      <c r="S70" s="1" t="s">
        <v>47</v>
      </c>
      <c r="T70" s="1" t="s">
        <v>49</v>
      </c>
      <c r="U70" s="1" t="s">
        <v>70</v>
      </c>
      <c r="V70" s="1">
        <v>3</v>
      </c>
      <c r="W70" s="1" t="s">
        <v>71</v>
      </c>
      <c r="X70" s="8"/>
      <c r="Y70" s="1" t="s">
        <v>72</v>
      </c>
      <c r="Z70" s="1" t="s">
        <v>73</v>
      </c>
      <c r="AA70" s="1" t="s">
        <v>53</v>
      </c>
      <c r="AB70" s="1" t="s">
        <v>74</v>
      </c>
      <c r="AC70" s="8" t="s">
        <v>4057</v>
      </c>
      <c r="AD70" s="1" t="s">
        <v>75</v>
      </c>
      <c r="AE70" s="8" t="s">
        <v>3246</v>
      </c>
      <c r="AF70" s="1" t="s">
        <v>76</v>
      </c>
      <c r="AG70" s="8" t="s">
        <v>3677</v>
      </c>
      <c r="AH70" s="1">
        <v>3</v>
      </c>
      <c r="AI70" s="1" t="s">
        <v>77</v>
      </c>
      <c r="AJ70" s="8" t="s">
        <v>3247</v>
      </c>
      <c r="AK70" s="1">
        <v>3</v>
      </c>
      <c r="AL70" s="1" t="s">
        <v>78</v>
      </c>
      <c r="AM70" s="8" t="s">
        <v>3248</v>
      </c>
      <c r="AN70" s="1">
        <v>3</v>
      </c>
      <c r="AO70" s="1" t="s">
        <v>79</v>
      </c>
      <c r="AP70" s="8" t="s">
        <v>3250</v>
      </c>
      <c r="AQ70" s="1">
        <v>3</v>
      </c>
      <c r="AR70" s="1" t="s">
        <v>80</v>
      </c>
      <c r="AS70" s="1" t="s">
        <v>81</v>
      </c>
      <c r="AT70" s="8" t="s">
        <v>3251</v>
      </c>
      <c r="AU70" s="1" t="s">
        <v>62</v>
      </c>
      <c r="AV70" s="1" t="s">
        <v>82</v>
      </c>
      <c r="AW70" s="1" t="s">
        <v>64</v>
      </c>
      <c r="AX70" s="1" t="s">
        <v>83</v>
      </c>
      <c r="AY70" s="8"/>
      <c r="AZ70" s="1" t="s">
        <v>65</v>
      </c>
      <c r="BA70" s="9"/>
      <c r="BB70" s="3" t="s">
        <v>6075</v>
      </c>
      <c r="BC70" s="18"/>
    </row>
    <row r="71" spans="1:55" s="2" customFormat="1" ht="171.6" x14ac:dyDescent="0.25">
      <c r="A71" s="1">
        <v>44061.868620659719</v>
      </c>
      <c r="B71" s="1" t="s">
        <v>38</v>
      </c>
      <c r="C71" s="1" t="s">
        <v>47</v>
      </c>
      <c r="D71" s="1">
        <v>2</v>
      </c>
      <c r="E71" s="1" t="s">
        <v>84</v>
      </c>
      <c r="F71" s="8" t="s">
        <v>3257</v>
      </c>
      <c r="G71" s="1" t="s">
        <v>41</v>
      </c>
      <c r="H71" s="1" t="s">
        <v>85</v>
      </c>
      <c r="I71" s="8" t="s">
        <v>3252</v>
      </c>
      <c r="L71" s="9"/>
      <c r="M71" s="1" t="s">
        <v>43</v>
      </c>
      <c r="N71" s="1" t="s">
        <v>86</v>
      </c>
      <c r="O71" s="8" t="s">
        <v>3255</v>
      </c>
      <c r="P71" s="1" t="s">
        <v>87</v>
      </c>
      <c r="Q71" s="1" t="s">
        <v>88</v>
      </c>
      <c r="R71" s="8" t="s">
        <v>3253</v>
      </c>
      <c r="S71" s="1" t="s">
        <v>89</v>
      </c>
      <c r="T71" s="1" t="s">
        <v>48</v>
      </c>
      <c r="U71" s="1" t="s">
        <v>49</v>
      </c>
      <c r="V71" s="1">
        <v>2</v>
      </c>
      <c r="W71" s="1" t="s">
        <v>71</v>
      </c>
      <c r="X71" s="8"/>
      <c r="Y71" s="1" t="s">
        <v>90</v>
      </c>
      <c r="Z71" s="1" t="s">
        <v>91</v>
      </c>
      <c r="AA71" s="1" t="s">
        <v>53</v>
      </c>
      <c r="AB71" s="1" t="s">
        <v>92</v>
      </c>
      <c r="AC71" s="8" t="s">
        <v>3254</v>
      </c>
      <c r="AD71" s="1" t="s">
        <v>93</v>
      </c>
      <c r="AE71" s="8" t="s">
        <v>3265</v>
      </c>
      <c r="AF71" s="1" t="s">
        <v>94</v>
      </c>
      <c r="AG71" s="8" t="s">
        <v>3678</v>
      </c>
      <c r="AH71" s="1">
        <v>2</v>
      </c>
      <c r="AI71" s="1" t="s">
        <v>95</v>
      </c>
      <c r="AJ71" s="8" t="s">
        <v>3268</v>
      </c>
      <c r="AK71" s="1">
        <v>4</v>
      </c>
      <c r="AL71" s="1" t="s">
        <v>96</v>
      </c>
      <c r="AM71" s="8" t="s">
        <v>3260</v>
      </c>
      <c r="AN71" s="1">
        <v>4</v>
      </c>
      <c r="AO71" s="1" t="s">
        <v>97</v>
      </c>
      <c r="AP71" s="8" t="s">
        <v>3269</v>
      </c>
      <c r="AQ71" s="1">
        <v>3</v>
      </c>
      <c r="AR71" s="1" t="s">
        <v>60</v>
      </c>
      <c r="AS71" s="1" t="s">
        <v>98</v>
      </c>
      <c r="AT71" s="8" t="s">
        <v>3261</v>
      </c>
      <c r="AU71" s="1" t="s">
        <v>62</v>
      </c>
      <c r="AV71" s="1" t="s">
        <v>63</v>
      </c>
      <c r="AW71" s="1" t="s">
        <v>64</v>
      </c>
      <c r="AY71" s="9"/>
      <c r="AZ71" s="1" t="s">
        <v>65</v>
      </c>
      <c r="BA71" s="9"/>
      <c r="BB71" s="3" t="s">
        <v>6075</v>
      </c>
      <c r="BC71" s="18"/>
    </row>
    <row r="72" spans="1:55" s="2" customFormat="1" ht="211.2" x14ac:dyDescent="0.25">
      <c r="A72" s="1">
        <v>44061.870785231484</v>
      </c>
      <c r="B72" s="1" t="s">
        <v>38</v>
      </c>
      <c r="C72" s="1" t="s">
        <v>39</v>
      </c>
      <c r="D72" s="1">
        <v>2</v>
      </c>
      <c r="E72" s="1" t="s">
        <v>99</v>
      </c>
      <c r="F72" s="8" t="s">
        <v>3262</v>
      </c>
      <c r="G72" s="1" t="s">
        <v>41</v>
      </c>
      <c r="H72" s="1" t="s">
        <v>100</v>
      </c>
      <c r="I72" s="8" t="s">
        <v>3263</v>
      </c>
      <c r="L72" s="9"/>
      <c r="M72" s="1" t="s">
        <v>101</v>
      </c>
      <c r="N72" s="1" t="s">
        <v>102</v>
      </c>
      <c r="O72" s="8" t="s">
        <v>3244</v>
      </c>
      <c r="P72" s="1" t="s">
        <v>45</v>
      </c>
      <c r="Q72" s="1" t="s">
        <v>103</v>
      </c>
      <c r="R72" s="8" t="s">
        <v>3239</v>
      </c>
      <c r="S72" s="1" t="s">
        <v>39</v>
      </c>
      <c r="T72" s="1" t="s">
        <v>49</v>
      </c>
      <c r="U72" s="1" t="s">
        <v>70</v>
      </c>
      <c r="V72" s="1">
        <v>3</v>
      </c>
      <c r="W72" s="1" t="s">
        <v>50</v>
      </c>
      <c r="X72" s="8"/>
      <c r="Y72" s="1" t="s">
        <v>51</v>
      </c>
      <c r="Z72" s="1" t="s">
        <v>73</v>
      </c>
      <c r="AA72" s="1" t="s">
        <v>104</v>
      </c>
      <c r="AB72" s="1" t="s">
        <v>105</v>
      </c>
      <c r="AC72" s="8" t="s">
        <v>3264</v>
      </c>
      <c r="AD72" s="1" t="s">
        <v>106</v>
      </c>
      <c r="AE72" s="8" t="s">
        <v>3266</v>
      </c>
      <c r="AF72" s="1" t="s">
        <v>107</v>
      </c>
      <c r="AG72" s="8" t="s">
        <v>3267</v>
      </c>
      <c r="AH72" s="1">
        <v>2</v>
      </c>
      <c r="AI72" s="1" t="s">
        <v>108</v>
      </c>
      <c r="AJ72" s="8" t="s">
        <v>3306</v>
      </c>
      <c r="AK72" s="1">
        <v>4</v>
      </c>
      <c r="AL72" s="12" t="s">
        <v>109</v>
      </c>
      <c r="AM72" s="8" t="s">
        <v>3305</v>
      </c>
      <c r="AN72" s="1">
        <v>3</v>
      </c>
      <c r="AO72" s="1" t="s">
        <v>110</v>
      </c>
      <c r="AP72" s="8" t="s">
        <v>3271</v>
      </c>
      <c r="AQ72" s="1">
        <v>4</v>
      </c>
      <c r="AR72" s="1" t="s">
        <v>80</v>
      </c>
      <c r="AS72" s="1" t="s">
        <v>111</v>
      </c>
      <c r="AT72" s="8" t="s">
        <v>3272</v>
      </c>
      <c r="AU72" s="1" t="s">
        <v>112</v>
      </c>
      <c r="AV72" s="1" t="s">
        <v>113</v>
      </c>
      <c r="AW72" s="1" t="s">
        <v>64</v>
      </c>
      <c r="AY72" s="9"/>
      <c r="AZ72" s="3" t="s">
        <v>114</v>
      </c>
      <c r="BA72" s="9" t="s">
        <v>3273</v>
      </c>
      <c r="BB72" s="3" t="s">
        <v>6075</v>
      </c>
      <c r="BC72" s="18"/>
    </row>
    <row r="73" spans="1:55" s="2" customFormat="1" ht="250.8" x14ac:dyDescent="0.25">
      <c r="A73" s="1">
        <v>44061.874548425927</v>
      </c>
      <c r="B73" s="1" t="s">
        <v>38</v>
      </c>
      <c r="C73" s="1" t="s">
        <v>115</v>
      </c>
      <c r="D73" s="1">
        <v>1</v>
      </c>
      <c r="E73" s="1" t="s">
        <v>116</v>
      </c>
      <c r="F73" s="8" t="s">
        <v>3274</v>
      </c>
      <c r="G73" s="1" t="s">
        <v>117</v>
      </c>
      <c r="H73" s="12" t="s">
        <v>118</v>
      </c>
      <c r="I73" s="8" t="s">
        <v>4058</v>
      </c>
      <c r="J73" s="1" t="s">
        <v>119</v>
      </c>
      <c r="K73" s="1" t="s">
        <v>120</v>
      </c>
      <c r="L73" s="8" t="s">
        <v>4059</v>
      </c>
      <c r="M73" s="1" t="s">
        <v>43</v>
      </c>
      <c r="N73" s="1" t="s">
        <v>121</v>
      </c>
      <c r="O73" s="8" t="s">
        <v>3244</v>
      </c>
      <c r="P73" s="1" t="s">
        <v>87</v>
      </c>
      <c r="Q73" s="1" t="s">
        <v>122</v>
      </c>
      <c r="R73" s="8" t="s">
        <v>3239</v>
      </c>
      <c r="S73" s="1" t="s">
        <v>89</v>
      </c>
      <c r="T73" s="1" t="s">
        <v>48</v>
      </c>
      <c r="U73" s="1" t="s">
        <v>49</v>
      </c>
      <c r="V73" s="1">
        <v>1</v>
      </c>
      <c r="W73" s="1" t="s">
        <v>123</v>
      </c>
      <c r="X73" s="8"/>
      <c r="Y73" s="1" t="s">
        <v>72</v>
      </c>
      <c r="Z73" s="1" t="s">
        <v>52</v>
      </c>
      <c r="AA73" s="1" t="s">
        <v>53</v>
      </c>
      <c r="AB73" s="1" t="s">
        <v>122</v>
      </c>
      <c r="AC73" s="8" t="s">
        <v>3746</v>
      </c>
      <c r="AD73" s="1" t="s">
        <v>124</v>
      </c>
      <c r="AE73" s="8" t="s">
        <v>3265</v>
      </c>
      <c r="AF73" s="1" t="s">
        <v>125</v>
      </c>
      <c r="AG73" s="8" t="s">
        <v>3308</v>
      </c>
      <c r="AH73" s="1">
        <v>3</v>
      </c>
      <c r="AI73" s="1" t="s">
        <v>126</v>
      </c>
      <c r="AJ73" s="8" t="s">
        <v>4060</v>
      </c>
      <c r="AK73" s="1">
        <v>4</v>
      </c>
      <c r="AL73" s="1" t="s">
        <v>127</v>
      </c>
      <c r="AM73" s="8" t="s">
        <v>3275</v>
      </c>
      <c r="AN73" s="1">
        <v>5</v>
      </c>
      <c r="AO73" s="1" t="s">
        <v>128</v>
      </c>
      <c r="AP73" s="8" t="s">
        <v>3276</v>
      </c>
      <c r="AQ73" s="1">
        <v>2</v>
      </c>
      <c r="AR73" s="1" t="s">
        <v>60</v>
      </c>
      <c r="AS73" s="1" t="s">
        <v>129</v>
      </c>
      <c r="AT73" s="8" t="s">
        <v>3302</v>
      </c>
      <c r="AU73" s="1" t="s">
        <v>112</v>
      </c>
      <c r="AV73" s="1" t="s">
        <v>63</v>
      </c>
      <c r="AW73" s="1" t="s">
        <v>64</v>
      </c>
      <c r="AY73" s="9"/>
      <c r="AZ73" s="1" t="s">
        <v>65</v>
      </c>
      <c r="BA73" s="9"/>
      <c r="BB73" s="3" t="s">
        <v>6075</v>
      </c>
      <c r="BC73" s="18"/>
    </row>
    <row r="74" spans="1:55" s="2" customFormat="1" ht="316.8" x14ac:dyDescent="0.25">
      <c r="A74" s="1">
        <v>44061.885004722222</v>
      </c>
      <c r="B74" s="1" t="s">
        <v>38</v>
      </c>
      <c r="C74" s="1" t="s">
        <v>47</v>
      </c>
      <c r="D74" s="1">
        <v>2</v>
      </c>
      <c r="E74" s="1" t="s">
        <v>130</v>
      </c>
      <c r="F74" s="8" t="s">
        <v>3278</v>
      </c>
      <c r="G74" s="1" t="s">
        <v>41</v>
      </c>
      <c r="H74" s="1" t="s">
        <v>131</v>
      </c>
      <c r="I74" s="8" t="s">
        <v>4062</v>
      </c>
      <c r="L74" s="9"/>
      <c r="M74" s="1" t="s">
        <v>43</v>
      </c>
      <c r="N74" s="1" t="s">
        <v>132</v>
      </c>
      <c r="O74" s="8" t="s">
        <v>3279</v>
      </c>
      <c r="P74" s="1" t="s">
        <v>45</v>
      </c>
      <c r="Q74" s="1" t="s">
        <v>133</v>
      </c>
      <c r="R74" s="8" t="s">
        <v>3280</v>
      </c>
      <c r="S74" s="1" t="s">
        <v>47</v>
      </c>
      <c r="T74" s="1" t="s">
        <v>49</v>
      </c>
      <c r="U74" s="1" t="s">
        <v>70</v>
      </c>
      <c r="V74" s="1">
        <v>4</v>
      </c>
      <c r="W74" s="1" t="s">
        <v>134</v>
      </c>
      <c r="X74" s="8"/>
      <c r="Y74" s="1" t="s">
        <v>135</v>
      </c>
      <c r="Z74" s="1" t="s">
        <v>73</v>
      </c>
      <c r="AA74" s="1" t="s">
        <v>53</v>
      </c>
      <c r="AB74" s="1" t="s">
        <v>136</v>
      </c>
      <c r="AC74" s="8" t="s">
        <v>4061</v>
      </c>
      <c r="AD74" s="1" t="s">
        <v>137</v>
      </c>
      <c r="AE74" s="8" t="s">
        <v>3281</v>
      </c>
      <c r="AF74" s="1" t="s">
        <v>138</v>
      </c>
      <c r="AG74" s="8" t="s">
        <v>3309</v>
      </c>
      <c r="AH74" s="1">
        <v>2</v>
      </c>
      <c r="AI74" s="1" t="s">
        <v>139</v>
      </c>
      <c r="AJ74" s="8" t="s">
        <v>3282</v>
      </c>
      <c r="AK74" s="1">
        <v>4</v>
      </c>
      <c r="AL74" s="1" t="s">
        <v>139</v>
      </c>
      <c r="AM74" s="8" t="s">
        <v>3283</v>
      </c>
      <c r="AN74" s="1">
        <v>4</v>
      </c>
      <c r="AO74" s="1" t="s">
        <v>139</v>
      </c>
      <c r="AP74" s="8" t="s">
        <v>3283</v>
      </c>
      <c r="AQ74" s="1">
        <v>4</v>
      </c>
      <c r="AR74" s="1" t="s">
        <v>140</v>
      </c>
      <c r="AS74" s="1" t="s">
        <v>141</v>
      </c>
      <c r="AT74" s="8" t="s">
        <v>3284</v>
      </c>
      <c r="AU74" s="1" t="s">
        <v>62</v>
      </c>
      <c r="AV74" s="1" t="s">
        <v>142</v>
      </c>
      <c r="AW74" s="1" t="s">
        <v>64</v>
      </c>
      <c r="AY74" s="9"/>
      <c r="AZ74" s="1" t="s">
        <v>65</v>
      </c>
      <c r="BA74" s="9"/>
      <c r="BB74" s="3" t="s">
        <v>6075</v>
      </c>
      <c r="BC74" s="18"/>
    </row>
    <row r="75" spans="1:55" s="2" customFormat="1" ht="92.4" x14ac:dyDescent="0.25">
      <c r="A75" s="1">
        <v>44061.887594398147</v>
      </c>
      <c r="B75" s="1" t="s">
        <v>38</v>
      </c>
      <c r="C75" s="1" t="s">
        <v>143</v>
      </c>
      <c r="D75" s="1">
        <v>3</v>
      </c>
      <c r="E75" s="1" t="s">
        <v>144</v>
      </c>
      <c r="F75" s="8" t="s">
        <v>3285</v>
      </c>
      <c r="G75" s="1" t="s">
        <v>117</v>
      </c>
      <c r="H75" s="1" t="s">
        <v>145</v>
      </c>
      <c r="I75" s="8" t="s">
        <v>3286</v>
      </c>
      <c r="J75" s="1" t="s">
        <v>146</v>
      </c>
      <c r="K75" s="12" t="s">
        <v>147</v>
      </c>
      <c r="L75" s="8" t="s">
        <v>3288</v>
      </c>
      <c r="M75" s="1" t="s">
        <v>43</v>
      </c>
      <c r="N75" s="1" t="s">
        <v>148</v>
      </c>
      <c r="O75" s="8" t="s">
        <v>3287</v>
      </c>
      <c r="P75" s="1" t="s">
        <v>87</v>
      </c>
      <c r="Q75" s="1" t="s">
        <v>149</v>
      </c>
      <c r="R75" s="8" t="s">
        <v>3289</v>
      </c>
      <c r="S75" s="1" t="s">
        <v>115</v>
      </c>
      <c r="T75" s="1" t="s">
        <v>48</v>
      </c>
      <c r="U75" s="1" t="s">
        <v>48</v>
      </c>
      <c r="V75" s="1">
        <v>3</v>
      </c>
      <c r="W75" s="1" t="s">
        <v>150</v>
      </c>
      <c r="X75" s="8"/>
      <c r="Y75" s="1" t="s">
        <v>151</v>
      </c>
      <c r="Z75" s="1" t="s">
        <v>73</v>
      </c>
      <c r="AA75" s="1" t="s">
        <v>152</v>
      </c>
      <c r="AB75" s="1" t="s">
        <v>153</v>
      </c>
      <c r="AC75" s="8" t="s">
        <v>3746</v>
      </c>
      <c r="AD75" s="1" t="s">
        <v>154</v>
      </c>
      <c r="AE75" s="8" t="s">
        <v>3290</v>
      </c>
      <c r="AF75" s="1" t="s">
        <v>155</v>
      </c>
      <c r="AG75" s="8" t="s">
        <v>3679</v>
      </c>
      <c r="AH75" s="1">
        <v>4</v>
      </c>
      <c r="AI75" s="1" t="s">
        <v>156</v>
      </c>
      <c r="AJ75" s="8" t="s">
        <v>3310</v>
      </c>
      <c r="AK75" s="1">
        <v>4</v>
      </c>
      <c r="AL75" s="1" t="s">
        <v>157</v>
      </c>
      <c r="AM75" s="8" t="s">
        <v>3304</v>
      </c>
      <c r="AN75" s="1">
        <v>3</v>
      </c>
      <c r="AO75" s="1" t="s">
        <v>158</v>
      </c>
      <c r="AP75" s="8" t="s">
        <v>3303</v>
      </c>
      <c r="AQ75" s="1">
        <v>4</v>
      </c>
      <c r="AR75" s="1" t="s">
        <v>80</v>
      </c>
      <c r="AS75" s="1" t="s">
        <v>159</v>
      </c>
      <c r="AT75" s="8" t="s">
        <v>3293</v>
      </c>
      <c r="AU75" s="1" t="s">
        <v>112</v>
      </c>
      <c r="AV75" s="1" t="s">
        <v>160</v>
      </c>
      <c r="AW75" s="1" t="s">
        <v>64</v>
      </c>
      <c r="AX75" s="1" t="s">
        <v>161</v>
      </c>
      <c r="AY75" s="8"/>
      <c r="AZ75" s="3" t="s">
        <v>162</v>
      </c>
      <c r="BA75" s="9"/>
      <c r="BB75" s="3" t="s">
        <v>6075</v>
      </c>
      <c r="BC75" s="18"/>
    </row>
    <row r="76" spans="1:55" s="2" customFormat="1" ht="132" x14ac:dyDescent="0.25">
      <c r="A76" s="1">
        <v>44061.902199988428</v>
      </c>
      <c r="B76" s="1" t="s">
        <v>38</v>
      </c>
      <c r="C76" s="1" t="s">
        <v>39</v>
      </c>
      <c r="D76" s="1">
        <v>3</v>
      </c>
      <c r="E76" s="1" t="s">
        <v>180</v>
      </c>
      <c r="F76" s="8" t="s">
        <v>3312</v>
      </c>
      <c r="G76" s="1" t="s">
        <v>41</v>
      </c>
      <c r="H76" s="1" t="s">
        <v>181</v>
      </c>
      <c r="I76" s="8" t="s">
        <v>3313</v>
      </c>
      <c r="L76" s="9"/>
      <c r="M76" s="1" t="s">
        <v>43</v>
      </c>
      <c r="N76" s="1" t="s">
        <v>182</v>
      </c>
      <c r="O76" s="8" t="s">
        <v>3314</v>
      </c>
      <c r="P76" s="1" t="s">
        <v>87</v>
      </c>
      <c r="Q76" s="1" t="s">
        <v>183</v>
      </c>
      <c r="R76" s="8" t="s">
        <v>3315</v>
      </c>
      <c r="S76" s="1" t="s">
        <v>47</v>
      </c>
      <c r="T76" s="1" t="s">
        <v>184</v>
      </c>
      <c r="U76" s="1" t="s">
        <v>48</v>
      </c>
      <c r="V76" s="1">
        <v>3</v>
      </c>
      <c r="W76" s="1" t="s">
        <v>123</v>
      </c>
      <c r="X76" s="8"/>
      <c r="Y76" s="1" t="s">
        <v>72</v>
      </c>
      <c r="Z76" s="1" t="s">
        <v>91</v>
      </c>
      <c r="AA76" s="1" t="s">
        <v>53</v>
      </c>
      <c r="AB76" s="1" t="s">
        <v>185</v>
      </c>
      <c r="AC76" s="8" t="s">
        <v>3244</v>
      </c>
      <c r="AD76" s="1" t="s">
        <v>186</v>
      </c>
      <c r="AE76" s="8" t="s">
        <v>3241</v>
      </c>
      <c r="AF76" s="1" t="s">
        <v>187</v>
      </c>
      <c r="AG76" s="8" t="s">
        <v>3317</v>
      </c>
      <c r="AH76" s="1">
        <v>3</v>
      </c>
      <c r="AI76" s="1" t="s">
        <v>188</v>
      </c>
      <c r="AJ76" s="8" t="s">
        <v>3240</v>
      </c>
      <c r="AK76" s="1">
        <v>3</v>
      </c>
      <c r="AL76" s="1" t="s">
        <v>189</v>
      </c>
      <c r="AM76" s="8" t="s">
        <v>3318</v>
      </c>
      <c r="AN76" s="1">
        <v>3</v>
      </c>
      <c r="AO76" s="1" t="s">
        <v>190</v>
      </c>
      <c r="AP76" s="8" t="s">
        <v>3241</v>
      </c>
      <c r="AQ76" s="1">
        <v>3</v>
      </c>
      <c r="AR76" s="1" t="s">
        <v>191</v>
      </c>
      <c r="AS76" s="1" t="s">
        <v>192</v>
      </c>
      <c r="AT76" s="8" t="s">
        <v>3241</v>
      </c>
      <c r="AU76" s="1" t="s">
        <v>193</v>
      </c>
      <c r="AV76" s="1" t="s">
        <v>160</v>
      </c>
      <c r="AW76" s="1" t="s">
        <v>194</v>
      </c>
      <c r="AY76" s="9"/>
      <c r="AZ76" s="1" t="s">
        <v>65</v>
      </c>
      <c r="BA76" s="9"/>
      <c r="BB76" s="3" t="s">
        <v>6075</v>
      </c>
      <c r="BC76" s="18"/>
    </row>
    <row r="77" spans="1:55" s="2" customFormat="1" ht="132" x14ac:dyDescent="0.25">
      <c r="A77" s="1">
        <v>44061.916768692128</v>
      </c>
      <c r="B77" s="1" t="s">
        <v>38</v>
      </c>
      <c r="C77" s="1" t="s">
        <v>209</v>
      </c>
      <c r="D77" s="1">
        <v>3</v>
      </c>
      <c r="E77" s="1" t="s">
        <v>210</v>
      </c>
      <c r="F77" s="8" t="s">
        <v>3326</v>
      </c>
      <c r="G77" s="1" t="s">
        <v>41</v>
      </c>
      <c r="H77" s="1" t="s">
        <v>211</v>
      </c>
      <c r="I77" s="8" t="s">
        <v>4067</v>
      </c>
      <c r="L77" s="9"/>
      <c r="M77" s="1" t="s">
        <v>43</v>
      </c>
      <c r="N77" s="1" t="s">
        <v>212</v>
      </c>
      <c r="O77" s="8" t="s">
        <v>3328</v>
      </c>
      <c r="P77" s="1" t="s">
        <v>45</v>
      </c>
      <c r="Q77" s="1" t="s">
        <v>213</v>
      </c>
      <c r="R77" s="8" t="s">
        <v>3277</v>
      </c>
      <c r="S77" s="1" t="s">
        <v>39</v>
      </c>
      <c r="T77" s="1" t="s">
        <v>48</v>
      </c>
      <c r="U77" s="1" t="s">
        <v>70</v>
      </c>
      <c r="V77" s="1">
        <v>3</v>
      </c>
      <c r="W77" s="1" t="s">
        <v>123</v>
      </c>
      <c r="X77" s="8"/>
      <c r="Y77" s="1" t="s">
        <v>51</v>
      </c>
      <c r="Z77" s="1" t="s">
        <v>214</v>
      </c>
      <c r="AA77" s="1" t="s">
        <v>53</v>
      </c>
      <c r="AB77" s="1" t="s">
        <v>215</v>
      </c>
      <c r="AC77" s="8" t="s">
        <v>4068</v>
      </c>
      <c r="AD77" s="1" t="s">
        <v>216</v>
      </c>
      <c r="AE77" s="8" t="s">
        <v>3265</v>
      </c>
      <c r="AF77" s="1" t="s">
        <v>217</v>
      </c>
      <c r="AG77" s="8" t="s">
        <v>3292</v>
      </c>
      <c r="AH77" s="1">
        <v>3</v>
      </c>
      <c r="AI77" s="1" t="s">
        <v>218</v>
      </c>
      <c r="AJ77" s="8" t="s">
        <v>3292</v>
      </c>
      <c r="AK77" s="1">
        <v>3</v>
      </c>
      <c r="AL77" s="1" t="s">
        <v>219</v>
      </c>
      <c r="AM77" s="8" t="s">
        <v>3330</v>
      </c>
      <c r="AN77" s="1">
        <v>3</v>
      </c>
      <c r="AO77" s="1" t="s">
        <v>220</v>
      </c>
      <c r="AP77" s="8" t="s">
        <v>3241</v>
      </c>
      <c r="AQ77" s="1">
        <v>3</v>
      </c>
      <c r="AR77" s="1" t="s">
        <v>80</v>
      </c>
      <c r="AS77" s="1" t="s">
        <v>220</v>
      </c>
      <c r="AT77" s="8" t="s">
        <v>3241</v>
      </c>
      <c r="AU77" s="1" t="s">
        <v>112</v>
      </c>
      <c r="AV77" s="1" t="s">
        <v>221</v>
      </c>
      <c r="AW77" s="1" t="s">
        <v>64</v>
      </c>
      <c r="AX77" s="1" t="s">
        <v>222</v>
      </c>
      <c r="AY77" s="8"/>
      <c r="AZ77" s="1" t="s">
        <v>65</v>
      </c>
      <c r="BA77" s="9"/>
      <c r="BB77" s="3" t="s">
        <v>6075</v>
      </c>
      <c r="BC77" s="18"/>
    </row>
    <row r="78" spans="1:55" s="2" customFormat="1" ht="250.8" x14ac:dyDescent="0.25">
      <c r="A78" s="1">
        <v>44061.918312719907</v>
      </c>
      <c r="B78" s="1" t="s">
        <v>38</v>
      </c>
      <c r="C78" s="1" t="s">
        <v>143</v>
      </c>
      <c r="D78" s="1">
        <v>4</v>
      </c>
      <c r="E78" s="1" t="s">
        <v>223</v>
      </c>
      <c r="F78" s="8" t="s">
        <v>3331</v>
      </c>
      <c r="G78" s="1" t="s">
        <v>117</v>
      </c>
      <c r="H78" s="1" t="s">
        <v>224</v>
      </c>
      <c r="I78" s="8" t="s">
        <v>3327</v>
      </c>
      <c r="J78" s="1" t="s">
        <v>119</v>
      </c>
      <c r="K78" s="1" t="s">
        <v>225</v>
      </c>
      <c r="L78" s="8" t="s">
        <v>3332</v>
      </c>
      <c r="M78" s="1" t="s">
        <v>43</v>
      </c>
      <c r="N78" s="1" t="s">
        <v>226</v>
      </c>
      <c r="O78" s="8" t="s">
        <v>3244</v>
      </c>
      <c r="P78" s="1" t="s">
        <v>45</v>
      </c>
      <c r="Q78" s="1" t="s">
        <v>227</v>
      </c>
      <c r="R78" s="8" t="s">
        <v>3277</v>
      </c>
      <c r="S78" s="1" t="s">
        <v>47</v>
      </c>
      <c r="T78" s="1" t="s">
        <v>48</v>
      </c>
      <c r="U78" s="1" t="s">
        <v>49</v>
      </c>
      <c r="V78" s="1">
        <v>3</v>
      </c>
      <c r="W78" s="1" t="s">
        <v>228</v>
      </c>
      <c r="X78" s="8"/>
      <c r="Y78" s="1" t="s">
        <v>229</v>
      </c>
      <c r="Z78" s="1" t="s">
        <v>73</v>
      </c>
      <c r="AA78" s="1" t="s">
        <v>53</v>
      </c>
      <c r="AB78" s="1" t="s">
        <v>230</v>
      </c>
      <c r="AC78" s="8" t="s">
        <v>3244</v>
      </c>
      <c r="AD78" s="1" t="s">
        <v>231</v>
      </c>
      <c r="AE78" s="8" t="s">
        <v>3286</v>
      </c>
      <c r="AF78" s="1" t="s">
        <v>232</v>
      </c>
      <c r="AG78" s="8" t="s">
        <v>3635</v>
      </c>
      <c r="AH78" s="1">
        <v>3</v>
      </c>
      <c r="AI78" s="1" t="s">
        <v>233</v>
      </c>
      <c r="AJ78" s="8" t="s">
        <v>3292</v>
      </c>
      <c r="AK78" s="1">
        <v>5</v>
      </c>
      <c r="AL78" s="1" t="s">
        <v>234</v>
      </c>
      <c r="AM78" s="8" t="s">
        <v>3240</v>
      </c>
      <c r="AN78" s="1">
        <v>3</v>
      </c>
      <c r="AO78" s="1" t="s">
        <v>235</v>
      </c>
      <c r="AP78" s="8" t="s">
        <v>3302</v>
      </c>
      <c r="AQ78" s="1">
        <v>2</v>
      </c>
      <c r="AR78" s="1" t="s">
        <v>60</v>
      </c>
      <c r="AS78" s="1" t="s">
        <v>236</v>
      </c>
      <c r="AT78" s="8" t="s">
        <v>3333</v>
      </c>
      <c r="AU78" s="1" t="s">
        <v>112</v>
      </c>
      <c r="AV78" s="1" t="s">
        <v>237</v>
      </c>
      <c r="AW78" s="1" t="s">
        <v>64</v>
      </c>
      <c r="AY78" s="9"/>
      <c r="AZ78" s="1" t="s">
        <v>65</v>
      </c>
      <c r="BA78" s="9"/>
      <c r="BB78" s="3" t="s">
        <v>6075</v>
      </c>
      <c r="BC78" s="18"/>
    </row>
    <row r="79" spans="1:55" s="2" customFormat="1" ht="224.4" x14ac:dyDescent="0.25">
      <c r="A79" s="1">
        <v>44061.931499456019</v>
      </c>
      <c r="B79" s="1" t="s">
        <v>38</v>
      </c>
      <c r="C79" s="1" t="s">
        <v>39</v>
      </c>
      <c r="D79" s="1">
        <v>1</v>
      </c>
      <c r="E79" s="1" t="s">
        <v>238</v>
      </c>
      <c r="F79" s="8" t="s">
        <v>3334</v>
      </c>
      <c r="G79" s="1" t="s">
        <v>117</v>
      </c>
      <c r="H79" s="1" t="s">
        <v>239</v>
      </c>
      <c r="I79" s="8" t="s">
        <v>3277</v>
      </c>
      <c r="J79" s="1" t="s">
        <v>146</v>
      </c>
      <c r="K79" s="1" t="s">
        <v>240</v>
      </c>
      <c r="L79" s="8" t="s">
        <v>3337</v>
      </c>
      <c r="M79" s="1" t="s">
        <v>43</v>
      </c>
      <c r="N79" s="1" t="s">
        <v>241</v>
      </c>
      <c r="O79" s="8" t="s">
        <v>3287</v>
      </c>
      <c r="P79" s="1" t="s">
        <v>45</v>
      </c>
      <c r="Q79" s="1" t="s">
        <v>242</v>
      </c>
      <c r="R79" s="8" t="s">
        <v>3335</v>
      </c>
      <c r="S79" s="1" t="s">
        <v>47</v>
      </c>
      <c r="T79" s="1" t="s">
        <v>48</v>
      </c>
      <c r="U79" s="1" t="s">
        <v>48</v>
      </c>
      <c r="V79" s="1">
        <v>1</v>
      </c>
      <c r="W79" s="1" t="s">
        <v>243</v>
      </c>
      <c r="X79" s="8"/>
      <c r="Y79" s="1" t="s">
        <v>51</v>
      </c>
      <c r="Z79" s="1" t="s">
        <v>52</v>
      </c>
      <c r="AA79" s="1" t="s">
        <v>53</v>
      </c>
      <c r="AB79" s="1" t="s">
        <v>244</v>
      </c>
      <c r="AC79" s="8" t="s">
        <v>4069</v>
      </c>
      <c r="AD79" s="1" t="s">
        <v>245</v>
      </c>
      <c r="AE79" s="8" t="s">
        <v>3336</v>
      </c>
      <c r="AF79" s="1" t="s">
        <v>246</v>
      </c>
      <c r="AG79" s="8" t="s">
        <v>3681</v>
      </c>
      <c r="AH79" s="1">
        <v>2</v>
      </c>
      <c r="AI79" s="1" t="s">
        <v>247</v>
      </c>
      <c r="AJ79" s="8" t="s">
        <v>3338</v>
      </c>
      <c r="AK79" s="1">
        <v>3</v>
      </c>
      <c r="AL79" s="1" t="s">
        <v>248</v>
      </c>
      <c r="AM79" s="8" t="s">
        <v>3339</v>
      </c>
      <c r="AN79" s="1">
        <v>3</v>
      </c>
      <c r="AO79" s="1" t="s">
        <v>249</v>
      </c>
      <c r="AP79" s="8" t="s">
        <v>3238</v>
      </c>
      <c r="AQ79" s="1">
        <v>3</v>
      </c>
      <c r="AR79" s="1" t="s">
        <v>60</v>
      </c>
      <c r="AS79" s="1" t="s">
        <v>250</v>
      </c>
      <c r="AT79" s="8" t="s">
        <v>3340</v>
      </c>
      <c r="AU79" s="1" t="s">
        <v>112</v>
      </c>
      <c r="AV79" s="1" t="s">
        <v>160</v>
      </c>
      <c r="AW79" s="1" t="s">
        <v>64</v>
      </c>
      <c r="AY79" s="9"/>
      <c r="AZ79" s="1" t="s">
        <v>65</v>
      </c>
      <c r="BA79" s="9"/>
      <c r="BB79" s="3" t="s">
        <v>6075</v>
      </c>
      <c r="BC79" s="18"/>
    </row>
    <row r="80" spans="1:55" s="2" customFormat="1" ht="343.2" x14ac:dyDescent="0.25">
      <c r="A80" s="1">
        <v>44061.931544479172</v>
      </c>
      <c r="B80" s="1" t="s">
        <v>38</v>
      </c>
      <c r="C80" s="1" t="s">
        <v>39</v>
      </c>
      <c r="D80" s="1">
        <v>1</v>
      </c>
      <c r="E80" s="1" t="s">
        <v>251</v>
      </c>
      <c r="F80" s="8" t="s">
        <v>3459</v>
      </c>
      <c r="G80" s="1" t="s">
        <v>117</v>
      </c>
      <c r="H80" s="1" t="s">
        <v>252</v>
      </c>
      <c r="I80" s="8" t="s">
        <v>3343</v>
      </c>
      <c r="J80" s="1" t="s">
        <v>119</v>
      </c>
      <c r="K80" s="1" t="s">
        <v>253</v>
      </c>
      <c r="L80" s="8" t="s">
        <v>3341</v>
      </c>
      <c r="M80" s="1" t="s">
        <v>43</v>
      </c>
      <c r="N80" s="1" t="s">
        <v>254</v>
      </c>
      <c r="O80" s="8" t="s">
        <v>3342</v>
      </c>
      <c r="P80" s="1" t="s">
        <v>45</v>
      </c>
      <c r="Q80" s="1" t="s">
        <v>255</v>
      </c>
      <c r="R80" s="8" t="s">
        <v>3344</v>
      </c>
      <c r="S80" s="1" t="s">
        <v>47</v>
      </c>
      <c r="T80" s="1" t="s">
        <v>48</v>
      </c>
      <c r="U80" s="1" t="s">
        <v>49</v>
      </c>
      <c r="V80" s="1">
        <v>4</v>
      </c>
      <c r="W80" s="1" t="s">
        <v>256</v>
      </c>
      <c r="X80" s="8"/>
      <c r="Y80" s="1" t="s">
        <v>229</v>
      </c>
      <c r="Z80" s="1" t="s">
        <v>257</v>
      </c>
      <c r="AA80" s="1" t="s">
        <v>258</v>
      </c>
      <c r="AB80" s="1" t="s">
        <v>259</v>
      </c>
      <c r="AC80" s="8" t="s">
        <v>3345</v>
      </c>
      <c r="AD80" s="1" t="s">
        <v>260</v>
      </c>
      <c r="AE80" s="8" t="s">
        <v>3265</v>
      </c>
      <c r="AF80" s="1" t="s">
        <v>261</v>
      </c>
      <c r="AG80" s="8" t="s">
        <v>2745</v>
      </c>
      <c r="AH80" s="1">
        <v>3</v>
      </c>
      <c r="AI80" s="1" t="s">
        <v>262</v>
      </c>
      <c r="AJ80" s="8" t="s">
        <v>3346</v>
      </c>
      <c r="AK80" s="1">
        <v>4</v>
      </c>
      <c r="AL80" s="1" t="s">
        <v>263</v>
      </c>
      <c r="AM80" s="8" t="s">
        <v>3241</v>
      </c>
      <c r="AN80" s="1">
        <v>4</v>
      </c>
      <c r="AO80" s="1" t="s">
        <v>264</v>
      </c>
      <c r="AP80" s="8" t="s">
        <v>3347</v>
      </c>
      <c r="AQ80" s="1">
        <v>4</v>
      </c>
      <c r="AR80" s="1" t="s">
        <v>60</v>
      </c>
      <c r="AS80" s="1" t="s">
        <v>265</v>
      </c>
      <c r="AT80" s="8" t="s">
        <v>3348</v>
      </c>
      <c r="AU80" s="1" t="s">
        <v>112</v>
      </c>
      <c r="AV80" s="1" t="s">
        <v>63</v>
      </c>
      <c r="AW80" s="1" t="s">
        <v>64</v>
      </c>
      <c r="AX80" s="12" t="s">
        <v>266</v>
      </c>
      <c r="AY80" s="8" t="s">
        <v>3349</v>
      </c>
      <c r="AZ80" s="1" t="s">
        <v>65</v>
      </c>
      <c r="BA80" s="9"/>
      <c r="BB80" s="3" t="s">
        <v>6075</v>
      </c>
      <c r="BC80" s="18"/>
    </row>
    <row r="81" spans="1:55" s="2" customFormat="1" ht="343.2" x14ac:dyDescent="0.25">
      <c r="A81" s="1">
        <v>44061.935411643513</v>
      </c>
      <c r="B81" s="1" t="s">
        <v>38</v>
      </c>
      <c r="C81" s="1" t="s">
        <v>39</v>
      </c>
      <c r="D81" s="1">
        <v>1</v>
      </c>
      <c r="E81" s="1" t="s">
        <v>282</v>
      </c>
      <c r="F81" s="8" t="s">
        <v>3361</v>
      </c>
      <c r="G81" s="1" t="s">
        <v>41</v>
      </c>
      <c r="H81" s="1" t="s">
        <v>283</v>
      </c>
      <c r="I81" s="8" t="s">
        <v>3333</v>
      </c>
      <c r="L81" s="9"/>
      <c r="M81" s="1" t="s">
        <v>43</v>
      </c>
      <c r="N81" s="1" t="s">
        <v>284</v>
      </c>
      <c r="O81" s="8" t="s">
        <v>3244</v>
      </c>
      <c r="P81" s="1" t="s">
        <v>45</v>
      </c>
      <c r="Q81" s="1" t="s">
        <v>285</v>
      </c>
      <c r="R81" s="8" t="s">
        <v>3239</v>
      </c>
      <c r="S81" s="1" t="s">
        <v>47</v>
      </c>
      <c r="T81" s="1" t="s">
        <v>48</v>
      </c>
      <c r="U81" s="1" t="s">
        <v>49</v>
      </c>
      <c r="V81" s="1">
        <v>3</v>
      </c>
      <c r="W81" s="1" t="s">
        <v>256</v>
      </c>
      <c r="X81" s="8"/>
      <c r="Y81" s="1" t="s">
        <v>151</v>
      </c>
      <c r="Z81" s="1" t="s">
        <v>73</v>
      </c>
      <c r="AA81" s="1" t="s">
        <v>53</v>
      </c>
      <c r="AB81" s="1" t="s">
        <v>286</v>
      </c>
      <c r="AC81" s="8" t="s">
        <v>3253</v>
      </c>
      <c r="AD81" s="1" t="s">
        <v>287</v>
      </c>
      <c r="AE81" s="8" t="s">
        <v>3362</v>
      </c>
      <c r="AF81" s="1" t="s">
        <v>288</v>
      </c>
      <c r="AG81" s="8" t="s">
        <v>3682</v>
      </c>
      <c r="AH81" s="1">
        <v>3</v>
      </c>
      <c r="AI81" s="1" t="s">
        <v>289</v>
      </c>
      <c r="AJ81" s="8" t="s">
        <v>3346</v>
      </c>
      <c r="AK81" s="1">
        <v>4</v>
      </c>
      <c r="AL81" s="1" t="s">
        <v>290</v>
      </c>
      <c r="AM81" s="8" t="s">
        <v>3240</v>
      </c>
      <c r="AN81" s="1">
        <v>3</v>
      </c>
      <c r="AO81" s="1" t="s">
        <v>291</v>
      </c>
      <c r="AP81" s="8" t="s">
        <v>3363</v>
      </c>
      <c r="AQ81" s="1">
        <v>4</v>
      </c>
      <c r="AR81" s="1" t="s">
        <v>80</v>
      </c>
      <c r="AS81" s="1" t="s">
        <v>292</v>
      </c>
      <c r="AT81" s="8" t="s">
        <v>3293</v>
      </c>
      <c r="AU81" s="1" t="s">
        <v>62</v>
      </c>
      <c r="AV81" s="1" t="s">
        <v>82</v>
      </c>
      <c r="AW81" s="1" t="s">
        <v>64</v>
      </c>
      <c r="AY81" s="9"/>
      <c r="AZ81" s="1" t="s">
        <v>65</v>
      </c>
      <c r="BA81" s="9"/>
      <c r="BB81" s="3" t="s">
        <v>6075</v>
      </c>
      <c r="BC81" s="18"/>
    </row>
    <row r="82" spans="1:55" s="2" customFormat="1" ht="409.2" x14ac:dyDescent="0.25">
      <c r="A82" s="1">
        <v>44061.941486608797</v>
      </c>
      <c r="B82" s="1" t="s">
        <v>38</v>
      </c>
      <c r="C82" s="1" t="s">
        <v>209</v>
      </c>
      <c r="D82" s="1">
        <v>2</v>
      </c>
      <c r="E82" s="1" t="s">
        <v>293</v>
      </c>
      <c r="F82" s="8" t="s">
        <v>3424</v>
      </c>
      <c r="G82" s="1" t="s">
        <v>117</v>
      </c>
      <c r="H82" s="1" t="s">
        <v>294</v>
      </c>
      <c r="I82" s="8" t="s">
        <v>3323</v>
      </c>
      <c r="J82" s="1" t="s">
        <v>119</v>
      </c>
      <c r="K82" s="1" t="s">
        <v>295</v>
      </c>
      <c r="L82" s="8" t="s">
        <v>3364</v>
      </c>
      <c r="M82" s="1" t="s">
        <v>43</v>
      </c>
      <c r="N82" s="1" t="s">
        <v>296</v>
      </c>
      <c r="O82" s="8" t="s">
        <v>3244</v>
      </c>
      <c r="P82" s="1" t="s">
        <v>87</v>
      </c>
      <c r="Q82" s="1" t="s">
        <v>297</v>
      </c>
      <c r="R82" s="8" t="s">
        <v>3286</v>
      </c>
      <c r="S82" s="1" t="s">
        <v>47</v>
      </c>
      <c r="T82" s="1" t="s">
        <v>48</v>
      </c>
      <c r="U82" s="1" t="s">
        <v>49</v>
      </c>
      <c r="V82" s="1">
        <v>3</v>
      </c>
      <c r="W82" s="1" t="s">
        <v>298</v>
      </c>
      <c r="X82" s="8"/>
      <c r="Y82" s="1" t="s">
        <v>151</v>
      </c>
      <c r="Z82" s="1" t="s">
        <v>214</v>
      </c>
      <c r="AA82" s="1" t="s">
        <v>53</v>
      </c>
      <c r="AB82" s="1" t="s">
        <v>299</v>
      </c>
      <c r="AC82" s="8" t="s">
        <v>3365</v>
      </c>
      <c r="AD82" s="1" t="s">
        <v>300</v>
      </c>
      <c r="AE82" s="8" t="s">
        <v>3286</v>
      </c>
      <c r="AF82" s="1" t="s">
        <v>301</v>
      </c>
      <c r="AG82" s="8" t="s">
        <v>3292</v>
      </c>
      <c r="AH82" s="1">
        <v>3</v>
      </c>
      <c r="AI82" s="1" t="s">
        <v>302</v>
      </c>
      <c r="AJ82" s="8" t="s">
        <v>3366</v>
      </c>
      <c r="AK82" s="1">
        <v>3</v>
      </c>
      <c r="AL82" s="1" t="s">
        <v>303</v>
      </c>
      <c r="AM82" s="8" t="s">
        <v>3346</v>
      </c>
      <c r="AN82" s="1">
        <v>4</v>
      </c>
      <c r="AO82" s="1" t="s">
        <v>304</v>
      </c>
      <c r="AP82" s="8" t="s">
        <v>3346</v>
      </c>
      <c r="AQ82" s="1">
        <v>4</v>
      </c>
      <c r="AR82" s="1" t="s">
        <v>80</v>
      </c>
      <c r="AS82" s="1" t="s">
        <v>305</v>
      </c>
      <c r="AT82" s="8" t="s">
        <v>3367</v>
      </c>
      <c r="AU82" s="1" t="s">
        <v>112</v>
      </c>
      <c r="AV82" s="1" t="s">
        <v>160</v>
      </c>
      <c r="AW82" s="1" t="s">
        <v>306</v>
      </c>
      <c r="AX82" s="1" t="s">
        <v>307</v>
      </c>
      <c r="AY82" s="8"/>
      <c r="AZ82" s="1" t="s">
        <v>65</v>
      </c>
      <c r="BA82" s="9"/>
      <c r="BB82" s="3" t="s">
        <v>6075</v>
      </c>
      <c r="BC82" s="18"/>
    </row>
    <row r="83" spans="1:55" s="2" customFormat="1" ht="409.6" x14ac:dyDescent="0.25">
      <c r="A83" s="1">
        <v>44061.945731377316</v>
      </c>
      <c r="B83" s="1" t="s">
        <v>38</v>
      </c>
      <c r="C83" s="1" t="s">
        <v>143</v>
      </c>
      <c r="D83" s="1">
        <v>1</v>
      </c>
      <c r="E83" s="12" t="s">
        <v>308</v>
      </c>
      <c r="F83" s="8" t="s">
        <v>4074</v>
      </c>
      <c r="G83" s="1" t="s">
        <v>117</v>
      </c>
      <c r="H83" s="1" t="s">
        <v>309</v>
      </c>
      <c r="I83" s="8" t="s">
        <v>4073</v>
      </c>
      <c r="J83" s="1" t="s">
        <v>119</v>
      </c>
      <c r="K83" s="1" t="s">
        <v>310</v>
      </c>
      <c r="L83" s="8" t="s">
        <v>3368</v>
      </c>
      <c r="M83" s="1" t="s">
        <v>43</v>
      </c>
      <c r="N83" s="1" t="s">
        <v>311</v>
      </c>
      <c r="O83" s="8" t="s">
        <v>3369</v>
      </c>
      <c r="P83" s="1" t="s">
        <v>87</v>
      </c>
      <c r="Q83" s="1" t="s">
        <v>312</v>
      </c>
      <c r="R83" s="8" t="s">
        <v>3286</v>
      </c>
      <c r="S83" s="1" t="s">
        <v>89</v>
      </c>
      <c r="T83" s="1" t="s">
        <v>48</v>
      </c>
      <c r="U83" s="1" t="s">
        <v>49</v>
      </c>
      <c r="V83" s="1">
        <v>2</v>
      </c>
      <c r="W83" s="1" t="s">
        <v>123</v>
      </c>
      <c r="X83" s="8"/>
      <c r="Y83" s="1" t="s">
        <v>72</v>
      </c>
      <c r="Z83" s="1" t="s">
        <v>73</v>
      </c>
      <c r="AA83" s="1" t="s">
        <v>53</v>
      </c>
      <c r="AB83" s="1" t="s">
        <v>313</v>
      </c>
      <c r="AC83" s="8" t="s">
        <v>3286</v>
      </c>
      <c r="AD83" s="1" t="s">
        <v>314</v>
      </c>
      <c r="AE83" s="8" t="s">
        <v>3286</v>
      </c>
      <c r="AF83" s="1" t="s">
        <v>315</v>
      </c>
      <c r="AG83" s="8" t="s">
        <v>3683</v>
      </c>
      <c r="AH83" s="1">
        <v>2</v>
      </c>
      <c r="AI83" s="1" t="s">
        <v>316</v>
      </c>
      <c r="AJ83" s="8" t="s">
        <v>4072</v>
      </c>
      <c r="AK83" s="1">
        <v>3</v>
      </c>
      <c r="AL83" s="1" t="s">
        <v>317</v>
      </c>
      <c r="AM83" s="8" t="s">
        <v>3247</v>
      </c>
      <c r="AN83" s="1">
        <v>3</v>
      </c>
      <c r="AO83" s="1" t="s">
        <v>318</v>
      </c>
      <c r="AP83" s="8" t="s">
        <v>3370</v>
      </c>
      <c r="AQ83" s="1">
        <v>4</v>
      </c>
      <c r="AR83" s="1" t="s">
        <v>80</v>
      </c>
      <c r="AS83" s="1" t="s">
        <v>319</v>
      </c>
      <c r="AT83" s="8" t="s">
        <v>4071</v>
      </c>
      <c r="AU83" s="1" t="s">
        <v>62</v>
      </c>
      <c r="AV83" s="1" t="s">
        <v>63</v>
      </c>
      <c r="AW83" s="1" t="s">
        <v>64</v>
      </c>
      <c r="AY83" s="9"/>
      <c r="AZ83" s="1" t="s">
        <v>65</v>
      </c>
      <c r="BA83" s="9"/>
      <c r="BB83" s="3" t="s">
        <v>6075</v>
      </c>
      <c r="BC83" s="18"/>
    </row>
    <row r="84" spans="1:55" s="2" customFormat="1" ht="224.4" x14ac:dyDescent="0.25">
      <c r="A84" s="1">
        <v>44061.947868263887</v>
      </c>
      <c r="B84" s="1" t="s">
        <v>38</v>
      </c>
      <c r="C84" s="1" t="s">
        <v>209</v>
      </c>
      <c r="D84" s="1">
        <v>3</v>
      </c>
      <c r="E84" s="1" t="s">
        <v>320</v>
      </c>
      <c r="F84" s="8" t="s">
        <v>3371</v>
      </c>
      <c r="G84" s="1" t="s">
        <v>41</v>
      </c>
      <c r="H84" s="1" t="s">
        <v>321</v>
      </c>
      <c r="I84" s="8" t="s">
        <v>4075</v>
      </c>
      <c r="L84" s="9"/>
      <c r="M84" s="1" t="s">
        <v>43</v>
      </c>
      <c r="N84" s="1" t="s">
        <v>322</v>
      </c>
      <c r="O84" s="8" t="s">
        <v>3373</v>
      </c>
      <c r="P84" s="1" t="s">
        <v>87</v>
      </c>
      <c r="Q84" s="1" t="s">
        <v>323</v>
      </c>
      <c r="R84" s="8"/>
      <c r="S84" s="1" t="s">
        <v>89</v>
      </c>
      <c r="T84" s="1" t="s">
        <v>48</v>
      </c>
      <c r="U84" s="1" t="s">
        <v>49</v>
      </c>
      <c r="V84" s="1">
        <v>4</v>
      </c>
      <c r="W84" s="1" t="s">
        <v>243</v>
      </c>
      <c r="X84" s="8"/>
      <c r="Y84" s="1" t="s">
        <v>324</v>
      </c>
      <c r="Z84" s="1" t="s">
        <v>73</v>
      </c>
      <c r="AA84" s="1" t="s">
        <v>53</v>
      </c>
      <c r="AB84" s="1" t="s">
        <v>325</v>
      </c>
      <c r="AC84" s="8" t="s">
        <v>3300</v>
      </c>
      <c r="AD84" s="1" t="s">
        <v>326</v>
      </c>
      <c r="AE84" s="8" t="s">
        <v>6052</v>
      </c>
      <c r="AF84" s="1" t="s">
        <v>327</v>
      </c>
      <c r="AG84" s="8" t="s">
        <v>3612</v>
      </c>
      <c r="AH84" s="1">
        <v>4</v>
      </c>
      <c r="AI84" s="1" t="s">
        <v>328</v>
      </c>
      <c r="AJ84" s="8" t="s">
        <v>3355</v>
      </c>
      <c r="AK84" s="1">
        <v>5</v>
      </c>
      <c r="AL84" s="1" t="s">
        <v>328</v>
      </c>
      <c r="AM84" s="8" t="s">
        <v>3355</v>
      </c>
      <c r="AN84" s="1">
        <v>4</v>
      </c>
      <c r="AO84" s="1" t="s">
        <v>329</v>
      </c>
      <c r="AP84" s="8" t="s">
        <v>4076</v>
      </c>
      <c r="AQ84" s="1">
        <v>4</v>
      </c>
      <c r="AR84" s="1" t="s">
        <v>140</v>
      </c>
      <c r="AS84" s="1" t="s">
        <v>330</v>
      </c>
      <c r="AT84" s="8" t="s">
        <v>3240</v>
      </c>
      <c r="AU84" s="1" t="s">
        <v>62</v>
      </c>
      <c r="AV84" s="1" t="s">
        <v>160</v>
      </c>
      <c r="AW84" s="1" t="s">
        <v>64</v>
      </c>
      <c r="AX84" s="1" t="s">
        <v>331</v>
      </c>
      <c r="AY84" s="8"/>
      <c r="AZ84" s="1" t="s">
        <v>65</v>
      </c>
      <c r="BA84" s="9"/>
      <c r="BB84" s="3" t="s">
        <v>6075</v>
      </c>
      <c r="BC84" s="18"/>
    </row>
    <row r="85" spans="1:55" s="2" customFormat="1" ht="409.2" x14ac:dyDescent="0.25">
      <c r="A85" s="1">
        <v>44061.957231111111</v>
      </c>
      <c r="B85" s="1" t="s">
        <v>38</v>
      </c>
      <c r="C85" s="1" t="s">
        <v>209</v>
      </c>
      <c r="D85" s="1">
        <v>1</v>
      </c>
      <c r="E85" s="1" t="s">
        <v>358</v>
      </c>
      <c r="F85" s="8" t="s">
        <v>3458</v>
      </c>
      <c r="G85" s="1" t="s">
        <v>41</v>
      </c>
      <c r="H85" s="1" t="s">
        <v>359</v>
      </c>
      <c r="I85" s="8" t="s">
        <v>3388</v>
      </c>
      <c r="L85" s="9"/>
      <c r="M85" s="1" t="s">
        <v>101</v>
      </c>
      <c r="N85" s="1" t="s">
        <v>360</v>
      </c>
      <c r="O85" s="8" t="s">
        <v>3389</v>
      </c>
      <c r="P85" s="1" t="s">
        <v>87</v>
      </c>
      <c r="Q85" s="1" t="s">
        <v>361</v>
      </c>
      <c r="R85" s="8" t="s">
        <v>3286</v>
      </c>
      <c r="S85" s="1" t="s">
        <v>209</v>
      </c>
      <c r="T85" s="1" t="s">
        <v>49</v>
      </c>
      <c r="U85" s="1" t="s">
        <v>70</v>
      </c>
      <c r="V85" s="1">
        <v>2</v>
      </c>
      <c r="W85" s="1" t="s">
        <v>298</v>
      </c>
      <c r="X85" s="8"/>
      <c r="Y85" s="1" t="s">
        <v>324</v>
      </c>
      <c r="Z85" s="1" t="s">
        <v>52</v>
      </c>
      <c r="AA85" s="1" t="s">
        <v>53</v>
      </c>
      <c r="AB85" s="1" t="s">
        <v>362</v>
      </c>
      <c r="AC85" s="8" t="s">
        <v>3244</v>
      </c>
      <c r="AD85" s="1" t="s">
        <v>363</v>
      </c>
      <c r="AE85" s="8" t="s">
        <v>3286</v>
      </c>
      <c r="AF85" s="1" t="s">
        <v>364</v>
      </c>
      <c r="AG85" s="8" t="s">
        <v>3390</v>
      </c>
      <c r="AH85" s="1">
        <v>3</v>
      </c>
      <c r="AI85" s="1" t="s">
        <v>365</v>
      </c>
      <c r="AJ85" s="8" t="s">
        <v>3391</v>
      </c>
      <c r="AK85" s="1">
        <v>3</v>
      </c>
      <c r="AL85" s="1" t="s">
        <v>366</v>
      </c>
      <c r="AM85" s="8" t="s">
        <v>3392</v>
      </c>
      <c r="AN85" s="1">
        <v>3</v>
      </c>
      <c r="AO85" s="1" t="s">
        <v>367</v>
      </c>
      <c r="AP85" s="8" t="s">
        <v>3393</v>
      </c>
      <c r="AQ85" s="1">
        <v>4</v>
      </c>
      <c r="AR85" s="1" t="s">
        <v>140</v>
      </c>
      <c r="AS85" s="1" t="s">
        <v>368</v>
      </c>
      <c r="AT85" s="8" t="s">
        <v>3394</v>
      </c>
      <c r="AU85" s="1" t="s">
        <v>112</v>
      </c>
      <c r="AV85" s="1" t="s">
        <v>207</v>
      </c>
      <c r="AW85" s="1" t="s">
        <v>64</v>
      </c>
      <c r="AY85" s="9"/>
      <c r="AZ85" s="1" t="s">
        <v>65</v>
      </c>
      <c r="BA85" s="9"/>
      <c r="BB85" s="3" t="s">
        <v>6075</v>
      </c>
      <c r="BC85" s="18"/>
    </row>
    <row r="86" spans="1:55" s="2" customFormat="1" ht="356.4" x14ac:dyDescent="0.25">
      <c r="A86" s="1">
        <v>44061.959309965277</v>
      </c>
      <c r="B86" s="1" t="s">
        <v>38</v>
      </c>
      <c r="C86" s="1" t="s">
        <v>209</v>
      </c>
      <c r="D86" s="1">
        <v>1</v>
      </c>
      <c r="E86" s="1" t="s">
        <v>369</v>
      </c>
      <c r="F86" s="8" t="s">
        <v>3395</v>
      </c>
      <c r="G86" s="1" t="s">
        <v>41</v>
      </c>
      <c r="H86" s="1" t="s">
        <v>370</v>
      </c>
      <c r="I86" s="8" t="s">
        <v>4078</v>
      </c>
      <c r="L86" s="9"/>
      <c r="M86" s="1" t="s">
        <v>101</v>
      </c>
      <c r="N86" s="1" t="s">
        <v>371</v>
      </c>
      <c r="O86" s="8" t="s">
        <v>3396</v>
      </c>
      <c r="P86" s="1" t="s">
        <v>87</v>
      </c>
      <c r="Q86" s="1" t="s">
        <v>372</v>
      </c>
      <c r="R86" s="8" t="s">
        <v>3397</v>
      </c>
      <c r="S86" s="1" t="s">
        <v>209</v>
      </c>
      <c r="T86" s="1" t="s">
        <v>49</v>
      </c>
      <c r="U86" s="1" t="s">
        <v>70</v>
      </c>
      <c r="V86" s="1">
        <v>2</v>
      </c>
      <c r="W86" s="1" t="s">
        <v>373</v>
      </c>
      <c r="X86" s="8"/>
      <c r="Y86" s="1" t="s">
        <v>374</v>
      </c>
      <c r="Z86" s="1" t="s">
        <v>52</v>
      </c>
      <c r="AA86" s="1" t="s">
        <v>53</v>
      </c>
      <c r="AB86" s="1" t="s">
        <v>375</v>
      </c>
      <c r="AC86" s="8" t="s">
        <v>3398</v>
      </c>
      <c r="AD86" s="1" t="s">
        <v>376</v>
      </c>
      <c r="AE86" s="8" t="s">
        <v>6052</v>
      </c>
      <c r="AF86" s="1" t="s">
        <v>377</v>
      </c>
      <c r="AG86" s="8" t="s">
        <v>3400</v>
      </c>
      <c r="AH86" s="1">
        <v>2</v>
      </c>
      <c r="AI86" s="1" t="s">
        <v>378</v>
      </c>
      <c r="AJ86" s="8" t="s">
        <v>3399</v>
      </c>
      <c r="AK86" s="1">
        <v>3</v>
      </c>
      <c r="AL86" s="1" t="s">
        <v>379</v>
      </c>
      <c r="AM86" s="8" t="s">
        <v>3401</v>
      </c>
      <c r="AN86" s="1">
        <v>3</v>
      </c>
      <c r="AO86" s="1" t="s">
        <v>380</v>
      </c>
      <c r="AP86" s="8" t="s">
        <v>3402</v>
      </c>
      <c r="AQ86" s="1">
        <v>3</v>
      </c>
      <c r="AR86" s="1" t="s">
        <v>60</v>
      </c>
      <c r="AS86" s="1" t="s">
        <v>381</v>
      </c>
      <c r="AT86" s="8" t="s">
        <v>3403</v>
      </c>
      <c r="AU86" s="1" t="s">
        <v>112</v>
      </c>
      <c r="AV86" s="1" t="s">
        <v>160</v>
      </c>
      <c r="AW86" s="1" t="s">
        <v>64</v>
      </c>
      <c r="AY86" s="9"/>
      <c r="AZ86" s="1" t="s">
        <v>65</v>
      </c>
      <c r="BA86" s="9"/>
      <c r="BB86" s="3" t="s">
        <v>6075</v>
      </c>
      <c r="BC86" s="18"/>
    </row>
    <row r="87" spans="1:55" s="2" customFormat="1" ht="118.8" x14ac:dyDescent="0.25">
      <c r="A87" s="1">
        <v>44061.964566388888</v>
      </c>
      <c r="B87" s="1" t="s">
        <v>38</v>
      </c>
      <c r="C87" s="1" t="s">
        <v>143</v>
      </c>
      <c r="D87" s="1">
        <v>3</v>
      </c>
      <c r="E87" s="1" t="s">
        <v>382</v>
      </c>
      <c r="F87" s="8" t="s">
        <v>3404</v>
      </c>
      <c r="G87" s="1" t="s">
        <v>41</v>
      </c>
      <c r="H87" s="1" t="s">
        <v>383</v>
      </c>
      <c r="I87" s="8" t="s">
        <v>3405</v>
      </c>
      <c r="L87" s="9"/>
      <c r="M87" s="1" t="s">
        <v>43</v>
      </c>
      <c r="N87" s="1" t="s">
        <v>384</v>
      </c>
      <c r="O87" s="8" t="s">
        <v>3328</v>
      </c>
      <c r="P87" s="1" t="s">
        <v>45</v>
      </c>
      <c r="Q87" s="1" t="s">
        <v>385</v>
      </c>
      <c r="R87" s="8" t="s">
        <v>3286</v>
      </c>
      <c r="S87" s="1" t="s">
        <v>209</v>
      </c>
      <c r="T87" s="1" t="s">
        <v>48</v>
      </c>
      <c r="U87" s="1" t="s">
        <v>48</v>
      </c>
      <c r="V87" s="1">
        <v>3</v>
      </c>
      <c r="W87" s="1" t="s">
        <v>71</v>
      </c>
      <c r="X87" s="8"/>
      <c r="Y87" s="1" t="s">
        <v>51</v>
      </c>
      <c r="Z87" s="1" t="s">
        <v>52</v>
      </c>
      <c r="AA87" s="1" t="s">
        <v>53</v>
      </c>
      <c r="AB87" s="1" t="s">
        <v>386</v>
      </c>
      <c r="AC87" s="8" t="s">
        <v>4079</v>
      </c>
      <c r="AD87" s="1" t="s">
        <v>387</v>
      </c>
      <c r="AE87" s="8" t="s">
        <v>3340</v>
      </c>
      <c r="AF87" s="1" t="s">
        <v>388</v>
      </c>
      <c r="AG87" s="8" t="s">
        <v>3407</v>
      </c>
      <c r="AH87" s="1">
        <v>2</v>
      </c>
      <c r="AI87" s="1" t="s">
        <v>389</v>
      </c>
      <c r="AJ87" s="8" t="s">
        <v>3240</v>
      </c>
      <c r="AK87" s="1">
        <v>3</v>
      </c>
      <c r="AL87" s="1" t="s">
        <v>390</v>
      </c>
      <c r="AM87" s="8" t="s">
        <v>3408</v>
      </c>
      <c r="AN87" s="1">
        <v>1</v>
      </c>
      <c r="AO87" s="1" t="s">
        <v>391</v>
      </c>
      <c r="AP87" s="8" t="s">
        <v>3240</v>
      </c>
      <c r="AQ87" s="1">
        <v>2</v>
      </c>
      <c r="AR87" s="1" t="s">
        <v>60</v>
      </c>
      <c r="AS87" s="1" t="s">
        <v>392</v>
      </c>
      <c r="AT87" s="8" t="s">
        <v>3265</v>
      </c>
      <c r="AU87" s="1" t="s">
        <v>62</v>
      </c>
      <c r="AV87" s="1" t="s">
        <v>207</v>
      </c>
      <c r="AW87" s="1" t="s">
        <v>64</v>
      </c>
      <c r="AY87" s="9"/>
      <c r="AZ87" s="1" t="s">
        <v>65</v>
      </c>
      <c r="BA87" s="9"/>
      <c r="BB87" s="3" t="s">
        <v>6075</v>
      </c>
      <c r="BC87" s="18"/>
    </row>
    <row r="88" spans="1:55" s="2" customFormat="1" ht="184.8" x14ac:dyDescent="0.25">
      <c r="A88" s="1">
        <v>44061.974397175931</v>
      </c>
      <c r="B88" s="1" t="s">
        <v>38</v>
      </c>
      <c r="C88" s="1" t="s">
        <v>143</v>
      </c>
      <c r="D88" s="1">
        <v>3</v>
      </c>
      <c r="E88" s="1" t="s">
        <v>393</v>
      </c>
      <c r="F88" s="8" t="s">
        <v>3409</v>
      </c>
      <c r="G88" s="1" t="s">
        <v>117</v>
      </c>
      <c r="H88" s="1" t="s">
        <v>394</v>
      </c>
      <c r="I88" s="8" t="s">
        <v>3286</v>
      </c>
      <c r="J88" s="1" t="s">
        <v>146</v>
      </c>
      <c r="K88" s="1" t="s">
        <v>395</v>
      </c>
      <c r="L88" s="8" t="s">
        <v>3410</v>
      </c>
      <c r="M88" s="1" t="s">
        <v>101</v>
      </c>
      <c r="N88" s="1" t="s">
        <v>396</v>
      </c>
      <c r="O88" s="8" t="s">
        <v>3411</v>
      </c>
      <c r="P88" s="1" t="s">
        <v>87</v>
      </c>
      <c r="Q88" s="1" t="s">
        <v>397</v>
      </c>
      <c r="R88" s="8" t="s">
        <v>3286</v>
      </c>
      <c r="S88" s="1" t="s">
        <v>209</v>
      </c>
      <c r="T88" s="1" t="s">
        <v>48</v>
      </c>
      <c r="U88" s="1" t="s">
        <v>49</v>
      </c>
      <c r="V88" s="1">
        <v>4</v>
      </c>
      <c r="W88" s="1" t="s">
        <v>398</v>
      </c>
      <c r="X88" s="8"/>
      <c r="Y88" s="1" t="s">
        <v>72</v>
      </c>
      <c r="Z88" s="1" t="s">
        <v>52</v>
      </c>
      <c r="AA88" s="1" t="s">
        <v>53</v>
      </c>
      <c r="AB88" s="1" t="s">
        <v>399</v>
      </c>
      <c r="AC88" s="8" t="s">
        <v>4068</v>
      </c>
      <c r="AD88" s="1" t="s">
        <v>400</v>
      </c>
      <c r="AE88" s="8" t="s">
        <v>3259</v>
      </c>
      <c r="AF88" s="1" t="s">
        <v>401</v>
      </c>
      <c r="AG88" s="8" t="s">
        <v>3412</v>
      </c>
      <c r="AH88" s="1">
        <v>2</v>
      </c>
      <c r="AI88" s="1" t="s">
        <v>402</v>
      </c>
      <c r="AJ88" s="8" t="s">
        <v>3413</v>
      </c>
      <c r="AK88" s="1">
        <v>4</v>
      </c>
      <c r="AL88" s="1" t="s">
        <v>403</v>
      </c>
      <c r="AM88" s="8" t="s">
        <v>3414</v>
      </c>
      <c r="AN88" s="1">
        <v>4</v>
      </c>
      <c r="AO88" s="1" t="s">
        <v>404</v>
      </c>
      <c r="AP88" s="8" t="s">
        <v>3415</v>
      </c>
      <c r="AQ88" s="1">
        <v>5</v>
      </c>
      <c r="AR88" s="1" t="s">
        <v>80</v>
      </c>
      <c r="AS88" s="1" t="s">
        <v>405</v>
      </c>
      <c r="AT88" s="8" t="s">
        <v>4080</v>
      </c>
      <c r="AU88" s="1" t="s">
        <v>406</v>
      </c>
      <c r="AV88" s="1" t="s">
        <v>160</v>
      </c>
      <c r="AW88" s="1" t="s">
        <v>64</v>
      </c>
      <c r="AX88" s="1" t="s">
        <v>407</v>
      </c>
      <c r="AY88" s="8" t="s">
        <v>3417</v>
      </c>
      <c r="AZ88" s="1" t="s">
        <v>65</v>
      </c>
      <c r="BA88" s="9"/>
      <c r="BB88" s="3" t="s">
        <v>6075</v>
      </c>
      <c r="BC88" s="18"/>
    </row>
    <row r="89" spans="1:55" s="2" customFormat="1" ht="409.6" x14ac:dyDescent="0.25">
      <c r="A89" s="1">
        <v>44061.97598293981</v>
      </c>
      <c r="B89" s="1" t="s">
        <v>38</v>
      </c>
      <c r="C89" s="1" t="s">
        <v>143</v>
      </c>
      <c r="D89" s="1">
        <v>2</v>
      </c>
      <c r="E89" s="1" t="s">
        <v>408</v>
      </c>
      <c r="F89" s="8" t="s">
        <v>3418</v>
      </c>
      <c r="G89" s="1" t="s">
        <v>41</v>
      </c>
      <c r="H89" s="1" t="s">
        <v>409</v>
      </c>
      <c r="I89" s="8" t="s">
        <v>3325</v>
      </c>
      <c r="L89" s="9"/>
      <c r="M89" s="1" t="s">
        <v>43</v>
      </c>
      <c r="N89" s="1" t="s">
        <v>410</v>
      </c>
      <c r="O89" s="8" t="s">
        <v>3244</v>
      </c>
      <c r="P89" s="1" t="s">
        <v>87</v>
      </c>
      <c r="Q89" s="1" t="s">
        <v>411</v>
      </c>
      <c r="R89" s="8" t="s">
        <v>3419</v>
      </c>
      <c r="S89" s="1" t="s">
        <v>47</v>
      </c>
      <c r="T89" s="1" t="s">
        <v>48</v>
      </c>
      <c r="U89" s="1" t="s">
        <v>49</v>
      </c>
      <c r="V89" s="1">
        <v>3</v>
      </c>
      <c r="W89" s="1" t="s">
        <v>412</v>
      </c>
      <c r="X89" s="8" t="s">
        <v>3420</v>
      </c>
      <c r="Y89" s="1" t="s">
        <v>151</v>
      </c>
      <c r="Z89" s="1" t="s">
        <v>214</v>
      </c>
      <c r="AA89" s="1" t="s">
        <v>53</v>
      </c>
      <c r="AB89" s="1" t="s">
        <v>413</v>
      </c>
      <c r="AC89" s="8" t="s">
        <v>3513</v>
      </c>
      <c r="AD89" s="1" t="s">
        <v>414</v>
      </c>
      <c r="AE89" s="8" t="s">
        <v>3241</v>
      </c>
      <c r="AF89" s="1" t="s">
        <v>415</v>
      </c>
      <c r="AG89" s="8" t="s">
        <v>3407</v>
      </c>
      <c r="AH89" s="1">
        <v>1</v>
      </c>
      <c r="AI89" s="1" t="s">
        <v>416</v>
      </c>
      <c r="AJ89" s="8" t="s">
        <v>3421</v>
      </c>
      <c r="AK89" s="1">
        <v>2</v>
      </c>
      <c r="AL89" s="1" t="s">
        <v>417</v>
      </c>
      <c r="AM89" s="8" t="s">
        <v>3422</v>
      </c>
      <c r="AN89" s="1">
        <v>2</v>
      </c>
      <c r="AO89" s="1" t="s">
        <v>418</v>
      </c>
      <c r="AP89" s="8" t="s">
        <v>3423</v>
      </c>
      <c r="AQ89" s="1">
        <v>2</v>
      </c>
      <c r="AR89" s="1" t="s">
        <v>60</v>
      </c>
      <c r="AS89" s="1" t="s">
        <v>419</v>
      </c>
      <c r="AT89" s="8" t="s">
        <v>3424</v>
      </c>
      <c r="AU89" s="1" t="s">
        <v>112</v>
      </c>
      <c r="AV89" s="1" t="s">
        <v>63</v>
      </c>
      <c r="AW89" s="1" t="s">
        <v>64</v>
      </c>
      <c r="AY89" s="9"/>
      <c r="AZ89" s="1" t="s">
        <v>65</v>
      </c>
      <c r="BA89" s="9"/>
      <c r="BB89" s="3" t="s">
        <v>6075</v>
      </c>
      <c r="BC89" s="18"/>
    </row>
    <row r="90" spans="1:55" s="2" customFormat="1" ht="158.4" x14ac:dyDescent="0.25">
      <c r="A90" s="1">
        <v>44061.976082476853</v>
      </c>
      <c r="B90" s="1" t="s">
        <v>38</v>
      </c>
      <c r="C90" s="1" t="s">
        <v>209</v>
      </c>
      <c r="D90" s="1">
        <v>2</v>
      </c>
      <c r="E90" s="1" t="s">
        <v>420</v>
      </c>
      <c r="F90" s="8" t="s">
        <v>3334</v>
      </c>
      <c r="G90" s="1" t="s">
        <v>41</v>
      </c>
      <c r="H90" s="1" t="s">
        <v>421</v>
      </c>
      <c r="I90" s="8" t="s">
        <v>3265</v>
      </c>
      <c r="L90" s="9"/>
      <c r="M90" s="1" t="s">
        <v>43</v>
      </c>
      <c r="N90" s="1" t="s">
        <v>422</v>
      </c>
      <c r="O90" s="8" t="s">
        <v>3244</v>
      </c>
      <c r="P90" s="1" t="s">
        <v>87</v>
      </c>
      <c r="Q90" s="1" t="s">
        <v>423</v>
      </c>
      <c r="R90" s="8" t="s">
        <v>3286</v>
      </c>
      <c r="S90" s="1" t="s">
        <v>89</v>
      </c>
      <c r="T90" s="1" t="s">
        <v>48</v>
      </c>
      <c r="U90" s="1" t="s">
        <v>49</v>
      </c>
      <c r="V90" s="1">
        <v>2</v>
      </c>
      <c r="W90" s="1" t="s">
        <v>123</v>
      </c>
      <c r="X90" s="8"/>
      <c r="Y90" s="1" t="s">
        <v>424</v>
      </c>
      <c r="Z90" s="1" t="s">
        <v>52</v>
      </c>
      <c r="AA90" s="1" t="s">
        <v>53</v>
      </c>
      <c r="AB90" s="1" t="s">
        <v>425</v>
      </c>
      <c r="AC90" s="8" t="s">
        <v>4081</v>
      </c>
      <c r="AD90" s="1" t="s">
        <v>426</v>
      </c>
      <c r="AE90" s="8" t="s">
        <v>3425</v>
      </c>
      <c r="AF90" s="1" t="s">
        <v>427</v>
      </c>
      <c r="AG90" s="8" t="s">
        <v>3426</v>
      </c>
      <c r="AH90" s="1">
        <v>1</v>
      </c>
      <c r="AI90" s="1" t="s">
        <v>428</v>
      </c>
      <c r="AJ90" s="8" t="s">
        <v>3427</v>
      </c>
      <c r="AK90" s="1">
        <v>4</v>
      </c>
      <c r="AL90" s="1" t="s">
        <v>429</v>
      </c>
      <c r="AM90" s="8" t="s">
        <v>3427</v>
      </c>
      <c r="AN90" s="1">
        <v>4</v>
      </c>
      <c r="AO90" s="1" t="s">
        <v>430</v>
      </c>
      <c r="AP90" s="8" t="s">
        <v>3428</v>
      </c>
      <c r="AQ90" s="1">
        <v>3</v>
      </c>
      <c r="AR90" s="1" t="s">
        <v>140</v>
      </c>
      <c r="AS90" s="1" t="s">
        <v>431</v>
      </c>
      <c r="AT90" s="8" t="s">
        <v>3334</v>
      </c>
      <c r="AU90" s="1" t="s">
        <v>62</v>
      </c>
      <c r="AV90" s="1" t="s">
        <v>160</v>
      </c>
      <c r="AW90" s="1" t="s">
        <v>64</v>
      </c>
      <c r="AX90" s="1" t="s">
        <v>432</v>
      </c>
      <c r="AY90" s="8"/>
      <c r="AZ90" s="1" t="s">
        <v>65</v>
      </c>
      <c r="BA90" s="9"/>
      <c r="BB90" s="3" t="s">
        <v>6075</v>
      </c>
      <c r="BC90" s="18"/>
    </row>
    <row r="91" spans="1:55" s="2" customFormat="1" ht="158.4" x14ac:dyDescent="0.25">
      <c r="A91" s="1">
        <v>44061.983408321757</v>
      </c>
      <c r="B91" s="1" t="s">
        <v>38</v>
      </c>
      <c r="C91" s="1" t="s">
        <v>209</v>
      </c>
      <c r="D91" s="1">
        <v>2</v>
      </c>
      <c r="E91" s="1" t="s">
        <v>433</v>
      </c>
      <c r="F91" s="8" t="s">
        <v>3312</v>
      </c>
      <c r="G91" s="1" t="s">
        <v>117</v>
      </c>
      <c r="H91" s="1" t="s">
        <v>434</v>
      </c>
      <c r="I91" s="8" t="s">
        <v>3431</v>
      </c>
      <c r="J91" s="1" t="s">
        <v>146</v>
      </c>
      <c r="K91" s="1" t="s">
        <v>435</v>
      </c>
      <c r="L91" s="8" t="s">
        <v>4082</v>
      </c>
      <c r="M91" s="1" t="s">
        <v>43</v>
      </c>
      <c r="N91" s="1" t="s">
        <v>436</v>
      </c>
      <c r="O91" s="8" t="s">
        <v>3244</v>
      </c>
      <c r="P91" s="1" t="s">
        <v>87</v>
      </c>
      <c r="Q91" s="1" t="s">
        <v>437</v>
      </c>
      <c r="R91" s="8" t="s">
        <v>3286</v>
      </c>
      <c r="S91" s="1" t="s">
        <v>89</v>
      </c>
      <c r="T91" s="1" t="s">
        <v>48</v>
      </c>
      <c r="U91" s="1" t="s">
        <v>49</v>
      </c>
      <c r="V91" s="1">
        <v>2</v>
      </c>
      <c r="W91" s="1" t="s">
        <v>438</v>
      </c>
      <c r="X91" s="8"/>
      <c r="Y91" s="1" t="s">
        <v>72</v>
      </c>
      <c r="Z91" s="1" t="s">
        <v>73</v>
      </c>
      <c r="AA91" s="1" t="s">
        <v>152</v>
      </c>
      <c r="AB91" s="1" t="s">
        <v>439</v>
      </c>
      <c r="AC91" s="8" t="s">
        <v>3432</v>
      </c>
      <c r="AD91" s="1" t="s">
        <v>440</v>
      </c>
      <c r="AE91" s="8" t="s">
        <v>3265</v>
      </c>
      <c r="AF91" s="1" t="s">
        <v>441</v>
      </c>
      <c r="AG91" s="8" t="s">
        <v>3433</v>
      </c>
      <c r="AH91" s="1">
        <v>3</v>
      </c>
      <c r="AI91" s="1" t="s">
        <v>126</v>
      </c>
      <c r="AJ91" s="8" t="s">
        <v>3434</v>
      </c>
      <c r="AK91" s="1">
        <v>4</v>
      </c>
      <c r="AL91" s="13" t="s">
        <v>442</v>
      </c>
      <c r="AM91" s="8" t="s">
        <v>3435</v>
      </c>
      <c r="AN91" s="1">
        <v>4</v>
      </c>
      <c r="AO91" s="1" t="s">
        <v>443</v>
      </c>
      <c r="AP91" s="8" t="s">
        <v>3355</v>
      </c>
      <c r="AQ91" s="1">
        <v>5</v>
      </c>
      <c r="AR91" s="1" t="s">
        <v>80</v>
      </c>
      <c r="AS91" s="1" t="s">
        <v>444</v>
      </c>
      <c r="AT91" s="8" t="s">
        <v>3436</v>
      </c>
      <c r="AU91" s="1" t="s">
        <v>62</v>
      </c>
      <c r="AV91" s="1" t="s">
        <v>160</v>
      </c>
      <c r="AW91" s="1" t="s">
        <v>64</v>
      </c>
      <c r="AY91" s="9"/>
      <c r="AZ91" s="1" t="s">
        <v>65</v>
      </c>
      <c r="BA91" s="9"/>
      <c r="BB91" s="3" t="s">
        <v>6075</v>
      </c>
      <c r="BC91" s="18"/>
    </row>
    <row r="92" spans="1:55" s="2" customFormat="1" ht="158.4" x14ac:dyDescent="0.25">
      <c r="A92" s="1">
        <v>44061.985539652778</v>
      </c>
      <c r="B92" s="1" t="s">
        <v>38</v>
      </c>
      <c r="C92" s="1" t="s">
        <v>143</v>
      </c>
      <c r="D92" s="1">
        <v>1</v>
      </c>
      <c r="E92" s="1" t="s">
        <v>445</v>
      </c>
      <c r="F92" s="8" t="s">
        <v>3460</v>
      </c>
      <c r="G92" s="1" t="s">
        <v>117</v>
      </c>
      <c r="H92" s="1" t="s">
        <v>446</v>
      </c>
      <c r="I92" s="8" t="s">
        <v>3348</v>
      </c>
      <c r="J92" s="1" t="s">
        <v>119</v>
      </c>
      <c r="K92" s="1" t="s">
        <v>447</v>
      </c>
      <c r="L92" s="8" t="s">
        <v>3238</v>
      </c>
      <c r="M92" s="1" t="s">
        <v>43</v>
      </c>
      <c r="N92" s="1" t="s">
        <v>448</v>
      </c>
      <c r="O92" s="8" t="s">
        <v>3373</v>
      </c>
      <c r="P92" s="1" t="s">
        <v>87</v>
      </c>
      <c r="Q92" s="1" t="s">
        <v>449</v>
      </c>
      <c r="R92" s="8" t="s">
        <v>3286</v>
      </c>
      <c r="S92" s="1" t="s">
        <v>89</v>
      </c>
      <c r="T92" s="1" t="s">
        <v>48</v>
      </c>
      <c r="U92" s="1" t="s">
        <v>49</v>
      </c>
      <c r="V92" s="1">
        <v>3</v>
      </c>
      <c r="W92" s="1" t="s">
        <v>450</v>
      </c>
      <c r="X92" s="8"/>
      <c r="Y92" s="1" t="s">
        <v>135</v>
      </c>
      <c r="Z92" s="1" t="s">
        <v>52</v>
      </c>
      <c r="AA92" s="1" t="s">
        <v>53</v>
      </c>
      <c r="AB92" s="1" t="s">
        <v>451</v>
      </c>
      <c r="AC92" s="8" t="s">
        <v>4083</v>
      </c>
      <c r="AD92" s="1" t="s">
        <v>452</v>
      </c>
      <c r="AE92" s="8" t="s">
        <v>3286</v>
      </c>
      <c r="AF92" s="1" t="s">
        <v>453</v>
      </c>
      <c r="AG92" s="8" t="s">
        <v>3292</v>
      </c>
      <c r="AH92" s="1">
        <v>3</v>
      </c>
      <c r="AI92" s="1" t="s">
        <v>454</v>
      </c>
      <c r="AJ92" s="8" t="s">
        <v>3437</v>
      </c>
      <c r="AK92" s="1">
        <v>4</v>
      </c>
      <c r="AL92" s="1" t="s">
        <v>455</v>
      </c>
      <c r="AM92" s="8" t="s">
        <v>3423</v>
      </c>
      <c r="AN92" s="1">
        <v>4</v>
      </c>
      <c r="AO92" s="1" t="s">
        <v>456</v>
      </c>
      <c r="AP92" s="8" t="s">
        <v>3238</v>
      </c>
      <c r="AQ92" s="1">
        <v>4</v>
      </c>
      <c r="AR92" s="1" t="s">
        <v>60</v>
      </c>
      <c r="AS92" s="1" t="s">
        <v>457</v>
      </c>
      <c r="AT92" s="8" t="s">
        <v>3348</v>
      </c>
      <c r="AU92" s="1" t="s">
        <v>112</v>
      </c>
      <c r="AV92" s="1" t="s">
        <v>207</v>
      </c>
      <c r="AW92" s="1" t="s">
        <v>64</v>
      </c>
      <c r="AY92" s="9"/>
      <c r="AZ92" s="1" t="s">
        <v>65</v>
      </c>
      <c r="BA92" s="9"/>
      <c r="BB92" s="3" t="s">
        <v>6075</v>
      </c>
      <c r="BC92" s="18"/>
    </row>
    <row r="93" spans="1:55" s="2" customFormat="1" ht="224.4" x14ac:dyDescent="0.25">
      <c r="A93" s="1">
        <v>44061.9864299537</v>
      </c>
      <c r="B93" s="1" t="s">
        <v>38</v>
      </c>
      <c r="C93" s="1" t="s">
        <v>89</v>
      </c>
      <c r="D93" s="1">
        <v>2</v>
      </c>
      <c r="E93" s="13" t="s">
        <v>458</v>
      </c>
      <c r="F93" s="8" t="s">
        <v>3430</v>
      </c>
      <c r="G93" s="1" t="s">
        <v>41</v>
      </c>
      <c r="H93" s="1" t="s">
        <v>459</v>
      </c>
      <c r="I93" s="8" t="s">
        <v>3429</v>
      </c>
      <c r="L93" s="9"/>
      <c r="M93" s="1" t="s">
        <v>43</v>
      </c>
      <c r="N93" s="1" t="s">
        <v>460</v>
      </c>
      <c r="O93" s="8" t="s">
        <v>3373</v>
      </c>
      <c r="P93" s="1" t="s">
        <v>45</v>
      </c>
      <c r="Q93" s="1" t="s">
        <v>461</v>
      </c>
      <c r="R93" s="8" t="s">
        <v>3438</v>
      </c>
      <c r="S93" s="1" t="s">
        <v>47</v>
      </c>
      <c r="T93" s="1" t="s">
        <v>48</v>
      </c>
      <c r="U93" s="1" t="s">
        <v>70</v>
      </c>
      <c r="V93" s="1">
        <v>3</v>
      </c>
      <c r="W93" s="1" t="s">
        <v>243</v>
      </c>
      <c r="X93" s="8"/>
      <c r="Y93" s="1" t="s">
        <v>462</v>
      </c>
      <c r="Z93" s="1" t="s">
        <v>52</v>
      </c>
      <c r="AA93" s="1" t="s">
        <v>53</v>
      </c>
      <c r="AB93" s="1" t="s">
        <v>463</v>
      </c>
      <c r="AC93" s="8" t="s">
        <v>4087</v>
      </c>
      <c r="AD93" s="1" t="s">
        <v>464</v>
      </c>
      <c r="AE93" s="8" t="s">
        <v>3265</v>
      </c>
      <c r="AF93" s="1" t="s">
        <v>465</v>
      </c>
      <c r="AG93" s="8" t="s">
        <v>3685</v>
      </c>
      <c r="AH93" s="1">
        <v>4</v>
      </c>
      <c r="AI93" s="1" t="s">
        <v>466</v>
      </c>
      <c r="AJ93" s="8" t="s">
        <v>3240</v>
      </c>
      <c r="AK93" s="1">
        <v>3</v>
      </c>
      <c r="AL93" s="1" t="s">
        <v>467</v>
      </c>
      <c r="AM93" s="8" t="s">
        <v>3240</v>
      </c>
      <c r="AN93" s="1">
        <v>4</v>
      </c>
      <c r="AO93" s="1" t="s">
        <v>468</v>
      </c>
      <c r="AP93" s="8" t="s">
        <v>3292</v>
      </c>
      <c r="AQ93" s="1">
        <v>4</v>
      </c>
      <c r="AR93" s="1" t="s">
        <v>140</v>
      </c>
      <c r="AS93" s="13" t="s">
        <v>469</v>
      </c>
      <c r="AT93" s="8" t="s">
        <v>3439</v>
      </c>
      <c r="AU93" s="1" t="s">
        <v>62</v>
      </c>
      <c r="AV93" s="1" t="s">
        <v>207</v>
      </c>
      <c r="AW93" s="1" t="s">
        <v>64</v>
      </c>
      <c r="AY93" s="9"/>
      <c r="AZ93" s="1" t="s">
        <v>65</v>
      </c>
      <c r="BA93" s="9"/>
      <c r="BB93" s="3" t="s">
        <v>6075</v>
      </c>
      <c r="BC93" s="18"/>
    </row>
    <row r="94" spans="1:55" s="2" customFormat="1" ht="224.4" x14ac:dyDescent="0.25">
      <c r="A94" s="1">
        <v>44061.986660821756</v>
      </c>
      <c r="B94" s="1" t="s">
        <v>38</v>
      </c>
      <c r="C94" s="1" t="s">
        <v>39</v>
      </c>
      <c r="D94" s="1">
        <v>3</v>
      </c>
      <c r="E94" s="1" t="s">
        <v>470</v>
      </c>
      <c r="F94" s="8" t="s">
        <v>3334</v>
      </c>
      <c r="G94" s="1" t="s">
        <v>41</v>
      </c>
      <c r="H94" s="1" t="s">
        <v>471</v>
      </c>
      <c r="I94" s="8" t="s">
        <v>3440</v>
      </c>
      <c r="L94" s="9"/>
      <c r="M94" s="1" t="s">
        <v>101</v>
      </c>
      <c r="N94" s="1" t="s">
        <v>472</v>
      </c>
      <c r="O94" s="8" t="s">
        <v>3441</v>
      </c>
      <c r="P94" s="1" t="s">
        <v>87</v>
      </c>
      <c r="Q94" s="1" t="s">
        <v>473</v>
      </c>
      <c r="R94" s="8" t="s">
        <v>3442</v>
      </c>
      <c r="S94" s="1" t="s">
        <v>209</v>
      </c>
      <c r="T94" s="1" t="s">
        <v>48</v>
      </c>
      <c r="U94" s="1" t="s">
        <v>49</v>
      </c>
      <c r="V94" s="1">
        <v>3</v>
      </c>
      <c r="W94" s="1" t="s">
        <v>243</v>
      </c>
      <c r="X94" s="8"/>
      <c r="Y94" s="1" t="s">
        <v>72</v>
      </c>
      <c r="Z94" s="1" t="s">
        <v>73</v>
      </c>
      <c r="AA94" s="1" t="s">
        <v>53</v>
      </c>
      <c r="AB94" s="1" t="s">
        <v>474</v>
      </c>
      <c r="AC94" s="8" t="s">
        <v>4084</v>
      </c>
      <c r="AD94" s="1" t="s">
        <v>475</v>
      </c>
      <c r="AE94" s="8" t="s">
        <v>6053</v>
      </c>
      <c r="AF94" s="1" t="s">
        <v>476</v>
      </c>
      <c r="AG94" s="8" t="s">
        <v>3444</v>
      </c>
      <c r="AH94" s="1">
        <v>2</v>
      </c>
      <c r="AI94" s="1" t="s">
        <v>477</v>
      </c>
      <c r="AJ94" s="8" t="s">
        <v>3334</v>
      </c>
      <c r="AK94" s="1">
        <v>3</v>
      </c>
      <c r="AL94" s="1" t="s">
        <v>478</v>
      </c>
      <c r="AM94" s="8" t="s">
        <v>3445</v>
      </c>
      <c r="AN94" s="1">
        <v>3</v>
      </c>
      <c r="AO94" s="1" t="s">
        <v>479</v>
      </c>
      <c r="AP94" s="8" t="s">
        <v>3446</v>
      </c>
      <c r="AQ94" s="1">
        <v>3</v>
      </c>
      <c r="AR94" s="1" t="s">
        <v>140</v>
      </c>
      <c r="AS94" s="1" t="s">
        <v>480</v>
      </c>
      <c r="AT94" s="8" t="s">
        <v>3447</v>
      </c>
      <c r="AU94" s="1" t="s">
        <v>62</v>
      </c>
      <c r="AV94" s="1" t="s">
        <v>63</v>
      </c>
      <c r="AW94" s="1" t="s">
        <v>64</v>
      </c>
      <c r="AX94" s="1" t="s">
        <v>481</v>
      </c>
      <c r="AY94" s="8" t="s">
        <v>3448</v>
      </c>
      <c r="AZ94" s="1" t="s">
        <v>65</v>
      </c>
      <c r="BA94" s="9"/>
      <c r="BB94" s="3" t="s">
        <v>6075</v>
      </c>
      <c r="BC94" s="18"/>
    </row>
    <row r="95" spans="1:55" s="2" customFormat="1" ht="198" x14ac:dyDescent="0.25">
      <c r="A95" s="1">
        <v>44062.000784293981</v>
      </c>
      <c r="B95" s="1" t="s">
        <v>38</v>
      </c>
      <c r="C95" s="1" t="s">
        <v>115</v>
      </c>
      <c r="D95" s="1">
        <v>3</v>
      </c>
      <c r="E95" s="1" t="s">
        <v>482</v>
      </c>
      <c r="F95" s="8" t="s">
        <v>3449</v>
      </c>
      <c r="G95" s="1" t="s">
        <v>117</v>
      </c>
      <c r="H95" s="1" t="s">
        <v>483</v>
      </c>
      <c r="I95" s="8" t="s">
        <v>3450</v>
      </c>
      <c r="J95" s="1" t="s">
        <v>146</v>
      </c>
      <c r="K95" s="1" t="s">
        <v>484</v>
      </c>
      <c r="L95" s="8" t="s">
        <v>3451</v>
      </c>
      <c r="M95" s="1" t="s">
        <v>43</v>
      </c>
      <c r="N95" s="1" t="s">
        <v>485</v>
      </c>
      <c r="O95" s="8" t="s">
        <v>3452</v>
      </c>
      <c r="P95" s="1" t="s">
        <v>45</v>
      </c>
      <c r="Q95" s="1" t="s">
        <v>486</v>
      </c>
      <c r="R95" s="8" t="s">
        <v>3239</v>
      </c>
      <c r="S95" s="1" t="s">
        <v>47</v>
      </c>
      <c r="T95" s="1" t="s">
        <v>48</v>
      </c>
      <c r="U95" s="1" t="s">
        <v>49</v>
      </c>
      <c r="V95" s="1">
        <v>4</v>
      </c>
      <c r="W95" s="1" t="s">
        <v>487</v>
      </c>
      <c r="X95" s="8"/>
      <c r="Y95" s="1" t="s">
        <v>135</v>
      </c>
      <c r="Z95" s="1" t="s">
        <v>214</v>
      </c>
      <c r="AA95" s="1" t="s">
        <v>53</v>
      </c>
      <c r="AB95" s="1" t="s">
        <v>488</v>
      </c>
      <c r="AC95" s="8" t="s">
        <v>4057</v>
      </c>
      <c r="AD95" s="1" t="s">
        <v>489</v>
      </c>
      <c r="AE95" s="8" t="s">
        <v>3265</v>
      </c>
      <c r="AF95" s="1" t="s">
        <v>490</v>
      </c>
      <c r="AG95" s="8" t="s">
        <v>3390</v>
      </c>
      <c r="AH95" s="1">
        <v>2</v>
      </c>
      <c r="AI95" s="1" t="s">
        <v>491</v>
      </c>
      <c r="AJ95" s="8" t="s">
        <v>3454</v>
      </c>
      <c r="AK95" s="1">
        <v>3</v>
      </c>
      <c r="AL95" s="1" t="s">
        <v>492</v>
      </c>
      <c r="AM95" s="8" t="s">
        <v>3355</v>
      </c>
      <c r="AN95" s="1">
        <v>3</v>
      </c>
      <c r="AO95" s="1" t="s">
        <v>493</v>
      </c>
      <c r="AP95" s="8" t="s">
        <v>3346</v>
      </c>
      <c r="AQ95" s="1">
        <v>4</v>
      </c>
      <c r="AR95" s="1" t="s">
        <v>80</v>
      </c>
      <c r="AS95" s="1" t="s">
        <v>494</v>
      </c>
      <c r="AT95" s="8" t="s">
        <v>3455</v>
      </c>
      <c r="AU95" s="1" t="s">
        <v>112</v>
      </c>
      <c r="AV95" s="1" t="s">
        <v>63</v>
      </c>
      <c r="AW95" s="1" t="s">
        <v>64</v>
      </c>
      <c r="AY95" s="9"/>
      <c r="AZ95" s="1" t="s">
        <v>65</v>
      </c>
      <c r="BA95" s="9"/>
      <c r="BB95" s="3" t="s">
        <v>6075</v>
      </c>
      <c r="BC95" s="18"/>
    </row>
    <row r="96" spans="1:55" s="2" customFormat="1" ht="316.8" x14ac:dyDescent="0.25">
      <c r="A96" s="1">
        <v>44062.00388827546</v>
      </c>
      <c r="B96" s="1" t="s">
        <v>38</v>
      </c>
      <c r="C96" s="1" t="s">
        <v>143</v>
      </c>
      <c r="D96" s="1">
        <v>3</v>
      </c>
      <c r="E96" s="1" t="s">
        <v>495</v>
      </c>
      <c r="F96" s="8" t="s">
        <v>3456</v>
      </c>
      <c r="G96" s="1" t="s">
        <v>117</v>
      </c>
      <c r="H96" s="1" t="s">
        <v>496</v>
      </c>
      <c r="I96" s="8" t="s">
        <v>3457</v>
      </c>
      <c r="J96" s="1" t="s">
        <v>146</v>
      </c>
      <c r="K96" s="1" t="s">
        <v>497</v>
      </c>
      <c r="L96" s="8" t="s">
        <v>3461</v>
      </c>
      <c r="M96" s="1" t="s">
        <v>101</v>
      </c>
      <c r="N96" s="1" t="s">
        <v>498</v>
      </c>
      <c r="O96" s="8" t="s">
        <v>4086</v>
      </c>
      <c r="P96" s="1" t="s">
        <v>45</v>
      </c>
      <c r="Q96" s="1" t="s">
        <v>499</v>
      </c>
      <c r="R96" s="8" t="s">
        <v>3286</v>
      </c>
      <c r="S96" s="1" t="s">
        <v>39</v>
      </c>
      <c r="T96" s="1" t="s">
        <v>48</v>
      </c>
      <c r="U96" s="1" t="s">
        <v>49</v>
      </c>
      <c r="V96" s="1">
        <v>3</v>
      </c>
      <c r="W96" s="1" t="s">
        <v>500</v>
      </c>
      <c r="X96" s="8" t="s">
        <v>3463</v>
      </c>
      <c r="Y96" s="1" t="s">
        <v>90</v>
      </c>
      <c r="Z96" s="1" t="s">
        <v>52</v>
      </c>
      <c r="AA96" s="1" t="s">
        <v>53</v>
      </c>
      <c r="AB96" s="1" t="s">
        <v>501</v>
      </c>
      <c r="AC96" s="8" t="s">
        <v>4085</v>
      </c>
      <c r="AD96" s="1" t="s">
        <v>502</v>
      </c>
      <c r="AE96" s="8" t="s">
        <v>3245</v>
      </c>
      <c r="AF96" s="1" t="s">
        <v>503</v>
      </c>
      <c r="AG96" s="8" t="s">
        <v>3465</v>
      </c>
      <c r="AH96" s="1">
        <v>4</v>
      </c>
      <c r="AI96" s="1" t="s">
        <v>504</v>
      </c>
      <c r="AJ96" s="8" t="s">
        <v>3466</v>
      </c>
      <c r="AK96" s="1">
        <v>4</v>
      </c>
      <c r="AL96" s="1" t="s">
        <v>505</v>
      </c>
      <c r="AM96" s="8" t="s">
        <v>3467</v>
      </c>
      <c r="AN96" s="1">
        <v>3</v>
      </c>
      <c r="AO96" s="1" t="s">
        <v>506</v>
      </c>
      <c r="AP96" s="8" t="s">
        <v>3346</v>
      </c>
      <c r="AQ96" s="1">
        <v>3</v>
      </c>
      <c r="AR96" s="1" t="s">
        <v>80</v>
      </c>
      <c r="AS96" s="13" t="s">
        <v>507</v>
      </c>
      <c r="AT96" s="8" t="s">
        <v>3468</v>
      </c>
      <c r="AU96" s="1" t="s">
        <v>62</v>
      </c>
      <c r="AV96" s="1" t="s">
        <v>207</v>
      </c>
      <c r="AW96" s="1" t="s">
        <v>64</v>
      </c>
      <c r="AX96" s="1" t="s">
        <v>508</v>
      </c>
      <c r="AY96" s="8"/>
      <c r="AZ96" s="1" t="s">
        <v>65</v>
      </c>
      <c r="BA96" s="9"/>
      <c r="BB96" s="3" t="s">
        <v>6075</v>
      </c>
      <c r="BC96" s="18"/>
    </row>
    <row r="97" spans="1:55" s="2" customFormat="1" ht="224.4" x14ac:dyDescent="0.25">
      <c r="A97" s="1">
        <v>44062.015832719902</v>
      </c>
      <c r="B97" s="1" t="s">
        <v>38</v>
      </c>
      <c r="C97" s="1" t="s">
        <v>209</v>
      </c>
      <c r="D97" s="1">
        <v>1</v>
      </c>
      <c r="E97" s="1" t="s">
        <v>509</v>
      </c>
      <c r="F97" s="8" t="s">
        <v>3469</v>
      </c>
      <c r="G97" s="1" t="s">
        <v>41</v>
      </c>
      <c r="H97" s="1" t="s">
        <v>510</v>
      </c>
      <c r="I97" s="8" t="s">
        <v>3333</v>
      </c>
      <c r="L97" s="9"/>
      <c r="M97" s="1" t="s">
        <v>43</v>
      </c>
      <c r="N97" s="1" t="s">
        <v>511</v>
      </c>
      <c r="O97" s="8" t="s">
        <v>3244</v>
      </c>
      <c r="P97" s="1" t="s">
        <v>87</v>
      </c>
      <c r="Q97" s="1" t="s">
        <v>512</v>
      </c>
      <c r="R97" s="8" t="s">
        <v>3286</v>
      </c>
      <c r="S97" s="1" t="s">
        <v>89</v>
      </c>
      <c r="T97" s="1" t="s">
        <v>48</v>
      </c>
      <c r="U97" s="1" t="s">
        <v>49</v>
      </c>
      <c r="V97" s="1">
        <v>2</v>
      </c>
      <c r="W97" s="1" t="s">
        <v>450</v>
      </c>
      <c r="X97" s="8"/>
      <c r="Y97" s="1" t="s">
        <v>51</v>
      </c>
      <c r="Z97" s="1" t="s">
        <v>52</v>
      </c>
      <c r="AA97" s="1" t="s">
        <v>53</v>
      </c>
      <c r="AB97" s="1" t="s">
        <v>513</v>
      </c>
      <c r="AC97" s="8" t="s">
        <v>4088</v>
      </c>
      <c r="AD97" s="1" t="s">
        <v>514</v>
      </c>
      <c r="AE97" s="8"/>
      <c r="AF97" s="1" t="s">
        <v>515</v>
      </c>
      <c r="AG97" s="8" t="s">
        <v>3470</v>
      </c>
      <c r="AH97" s="1">
        <v>4</v>
      </c>
      <c r="AI97" s="1" t="s">
        <v>516</v>
      </c>
      <c r="AJ97" s="8" t="s">
        <v>3238</v>
      </c>
      <c r="AK97" s="1">
        <v>4</v>
      </c>
      <c r="AL97" s="1" t="s">
        <v>517</v>
      </c>
      <c r="AM97" s="8" t="s">
        <v>3238</v>
      </c>
      <c r="AN97" s="1">
        <v>4</v>
      </c>
      <c r="AO97" s="1" t="s">
        <v>518</v>
      </c>
      <c r="AP97" s="8" t="s">
        <v>3238</v>
      </c>
      <c r="AQ97" s="1">
        <v>4</v>
      </c>
      <c r="AR97" s="1" t="s">
        <v>60</v>
      </c>
      <c r="AS97" s="1" t="s">
        <v>519</v>
      </c>
      <c r="AT97" s="8" t="s">
        <v>3703</v>
      </c>
      <c r="AU97" s="1" t="s">
        <v>112</v>
      </c>
      <c r="AV97" s="1" t="s">
        <v>82</v>
      </c>
      <c r="AW97" s="1" t="s">
        <v>64</v>
      </c>
      <c r="AY97" s="9"/>
      <c r="AZ97" s="3" t="s">
        <v>520</v>
      </c>
      <c r="BA97" s="9" t="s">
        <v>3471</v>
      </c>
      <c r="BB97" s="3" t="s">
        <v>6075</v>
      </c>
      <c r="BC97" s="18"/>
    </row>
    <row r="98" spans="1:55" s="2" customFormat="1" ht="290.39999999999998" x14ac:dyDescent="0.25">
      <c r="A98" s="1">
        <v>44062.027814004628</v>
      </c>
      <c r="B98" s="1" t="s">
        <v>38</v>
      </c>
      <c r="C98" s="1" t="s">
        <v>39</v>
      </c>
      <c r="D98" s="1">
        <v>3</v>
      </c>
      <c r="E98" s="1" t="s">
        <v>521</v>
      </c>
      <c r="F98" s="8" t="s">
        <v>3472</v>
      </c>
      <c r="G98" s="1" t="s">
        <v>41</v>
      </c>
      <c r="H98" s="1" t="s">
        <v>522</v>
      </c>
      <c r="I98" s="8" t="s">
        <v>3372</v>
      </c>
      <c r="L98" s="9"/>
      <c r="M98" s="1" t="s">
        <v>43</v>
      </c>
      <c r="N98" s="1" t="s">
        <v>523</v>
      </c>
      <c r="O98" s="8" t="s">
        <v>3287</v>
      </c>
      <c r="P98" s="1" t="s">
        <v>87</v>
      </c>
      <c r="Q98" s="1" t="s">
        <v>524</v>
      </c>
      <c r="R98" s="8" t="s">
        <v>3286</v>
      </c>
      <c r="S98" s="1" t="s">
        <v>89</v>
      </c>
      <c r="T98" s="1" t="s">
        <v>48</v>
      </c>
      <c r="U98" s="1" t="s">
        <v>49</v>
      </c>
      <c r="V98" s="1">
        <v>4</v>
      </c>
      <c r="W98" s="1" t="s">
        <v>525</v>
      </c>
      <c r="X98" s="8" t="s">
        <v>3463</v>
      </c>
      <c r="Y98" s="1" t="s">
        <v>526</v>
      </c>
      <c r="Z98" s="1" t="s">
        <v>52</v>
      </c>
      <c r="AA98" s="1" t="s">
        <v>53</v>
      </c>
      <c r="AB98" s="1" t="s">
        <v>527</v>
      </c>
      <c r="AC98" s="8" t="s">
        <v>4089</v>
      </c>
      <c r="AD98" s="1" t="s">
        <v>528</v>
      </c>
      <c r="AE98" s="8" t="s">
        <v>3241</v>
      </c>
      <c r="AF98" s="1" t="s">
        <v>529</v>
      </c>
      <c r="AG98" s="8" t="s">
        <v>3474</v>
      </c>
      <c r="AH98" s="1">
        <v>3</v>
      </c>
      <c r="AI98" s="1" t="s">
        <v>530</v>
      </c>
      <c r="AJ98" s="8" t="s">
        <v>3475</v>
      </c>
      <c r="AK98" s="1">
        <v>4</v>
      </c>
      <c r="AL98" s="1" t="s">
        <v>531</v>
      </c>
      <c r="AM98" s="8" t="s">
        <v>3401</v>
      </c>
      <c r="AN98" s="1">
        <v>4</v>
      </c>
      <c r="AO98" s="1" t="s">
        <v>532</v>
      </c>
      <c r="AP98" s="8" t="s">
        <v>3476</v>
      </c>
      <c r="AQ98" s="1">
        <v>4</v>
      </c>
      <c r="AR98" s="1" t="s">
        <v>80</v>
      </c>
      <c r="AS98" s="1" t="s">
        <v>533</v>
      </c>
      <c r="AT98" s="8" t="s">
        <v>3293</v>
      </c>
      <c r="AU98" s="1" t="s">
        <v>62</v>
      </c>
      <c r="AV98" s="1" t="s">
        <v>63</v>
      </c>
      <c r="AW98" s="1" t="s">
        <v>64</v>
      </c>
      <c r="AY98" s="9"/>
      <c r="AZ98" s="1" t="s">
        <v>65</v>
      </c>
      <c r="BA98" s="9"/>
      <c r="BB98" s="3" t="s">
        <v>6075</v>
      </c>
      <c r="BC98" s="18"/>
    </row>
    <row r="99" spans="1:55" s="2" customFormat="1" ht="409.6" x14ac:dyDescent="0.25">
      <c r="A99" s="1">
        <v>44062.065464733794</v>
      </c>
      <c r="B99" s="1" t="s">
        <v>38</v>
      </c>
      <c r="C99" s="1" t="s">
        <v>39</v>
      </c>
      <c r="D99" s="1">
        <v>2</v>
      </c>
      <c r="E99" s="1" t="s">
        <v>534</v>
      </c>
      <c r="F99" s="8" t="s">
        <v>3477</v>
      </c>
      <c r="G99" s="1" t="s">
        <v>117</v>
      </c>
      <c r="H99" s="1" t="s">
        <v>535</v>
      </c>
      <c r="I99" s="8" t="s">
        <v>3478</v>
      </c>
      <c r="J99" s="1" t="s">
        <v>146</v>
      </c>
      <c r="K99" s="1" t="s">
        <v>536</v>
      </c>
      <c r="L99" s="8" t="s">
        <v>3479</v>
      </c>
      <c r="M99" s="1" t="s">
        <v>43</v>
      </c>
      <c r="N99" s="1" t="s">
        <v>537</v>
      </c>
      <c r="O99" s="8" t="s">
        <v>3480</v>
      </c>
      <c r="P99" s="1" t="s">
        <v>87</v>
      </c>
      <c r="Q99" s="1" t="s">
        <v>538</v>
      </c>
      <c r="R99" s="8" t="s">
        <v>3491</v>
      </c>
      <c r="S99" s="1" t="s">
        <v>89</v>
      </c>
      <c r="T99" s="1" t="s">
        <v>48</v>
      </c>
      <c r="U99" s="1" t="s">
        <v>48</v>
      </c>
      <c r="V99" s="1">
        <v>2</v>
      </c>
      <c r="W99" s="13" t="s">
        <v>539</v>
      </c>
      <c r="X99" s="8" t="s">
        <v>3490</v>
      </c>
      <c r="Y99" s="1" t="s">
        <v>540</v>
      </c>
      <c r="Z99" s="1" t="s">
        <v>73</v>
      </c>
      <c r="AA99" s="1" t="s">
        <v>541</v>
      </c>
      <c r="AB99" s="1" t="s">
        <v>542</v>
      </c>
      <c r="AC99" s="8" t="s">
        <v>3481</v>
      </c>
      <c r="AD99" s="1" t="s">
        <v>543</v>
      </c>
      <c r="AE99" s="8" t="s">
        <v>3482</v>
      </c>
      <c r="AF99" s="1" t="s">
        <v>544</v>
      </c>
      <c r="AG99" s="8" t="s">
        <v>3483</v>
      </c>
      <c r="AH99" s="1">
        <v>3</v>
      </c>
      <c r="AI99" s="1" t="s">
        <v>545</v>
      </c>
      <c r="AJ99" s="8" t="s">
        <v>3484</v>
      </c>
      <c r="AK99" s="1">
        <v>4</v>
      </c>
      <c r="AL99" s="1" t="s">
        <v>546</v>
      </c>
      <c r="AM99" s="8" t="s">
        <v>3485</v>
      </c>
      <c r="AN99" s="1">
        <v>3</v>
      </c>
      <c r="AO99" s="1" t="s">
        <v>547</v>
      </c>
      <c r="AP99" s="8" t="s">
        <v>3486</v>
      </c>
      <c r="AQ99" s="1">
        <v>4</v>
      </c>
      <c r="AR99" s="1" t="s">
        <v>60</v>
      </c>
      <c r="AS99" s="1" t="s">
        <v>548</v>
      </c>
      <c r="AT99" s="8" t="s">
        <v>3487</v>
      </c>
      <c r="AU99" s="1" t="s">
        <v>406</v>
      </c>
      <c r="AV99" s="1" t="s">
        <v>549</v>
      </c>
      <c r="AW99" s="1" t="s">
        <v>64</v>
      </c>
      <c r="AY99" s="9"/>
      <c r="AZ99" s="1" t="s">
        <v>65</v>
      </c>
      <c r="BA99" s="9"/>
      <c r="BB99" s="3" t="s">
        <v>6075</v>
      </c>
      <c r="BC99" s="18"/>
    </row>
    <row r="100" spans="1:55" s="2" customFormat="1" ht="224.4" x14ac:dyDescent="0.25">
      <c r="A100" s="1">
        <v>44062.17267561343</v>
      </c>
      <c r="B100" s="1" t="s">
        <v>38</v>
      </c>
      <c r="C100" s="1" t="s">
        <v>143</v>
      </c>
      <c r="D100" s="1">
        <v>4</v>
      </c>
      <c r="E100" s="1" t="s">
        <v>563</v>
      </c>
      <c r="F100" s="8" t="s">
        <v>3292</v>
      </c>
      <c r="G100" s="1" t="s">
        <v>117</v>
      </c>
      <c r="H100" s="1" t="s">
        <v>564</v>
      </c>
      <c r="I100" s="8" t="s">
        <v>3313</v>
      </c>
      <c r="J100" s="1" t="s">
        <v>146</v>
      </c>
      <c r="K100" s="1" t="s">
        <v>565</v>
      </c>
      <c r="L100" s="8" t="s">
        <v>3320</v>
      </c>
      <c r="M100" s="1" t="s">
        <v>43</v>
      </c>
      <c r="N100" s="1" t="s">
        <v>566</v>
      </c>
      <c r="O100" s="8" t="s">
        <v>3244</v>
      </c>
      <c r="P100" s="1" t="s">
        <v>45</v>
      </c>
      <c r="Q100" s="1" t="s">
        <v>567</v>
      </c>
      <c r="R100" s="8" t="s">
        <v>3259</v>
      </c>
      <c r="S100" s="1" t="s">
        <v>47</v>
      </c>
      <c r="T100" s="1" t="s">
        <v>48</v>
      </c>
      <c r="U100" s="1" t="s">
        <v>49</v>
      </c>
      <c r="V100" s="1">
        <v>4</v>
      </c>
      <c r="W100" s="1" t="s">
        <v>243</v>
      </c>
      <c r="X100" s="8"/>
      <c r="Y100" s="1" t="s">
        <v>229</v>
      </c>
      <c r="Z100" s="1" t="s">
        <v>73</v>
      </c>
      <c r="AA100" s="1" t="s">
        <v>53</v>
      </c>
      <c r="AB100" s="1" t="s">
        <v>568</v>
      </c>
      <c r="AC100" s="8" t="s">
        <v>4068</v>
      </c>
      <c r="AD100" s="1" t="s">
        <v>569</v>
      </c>
      <c r="AE100" s="8" t="s">
        <v>3265</v>
      </c>
      <c r="AF100" s="1" t="s">
        <v>570</v>
      </c>
      <c r="AG100" s="8" t="s">
        <v>3426</v>
      </c>
      <c r="AH100" s="1">
        <v>2</v>
      </c>
      <c r="AI100" s="1" t="s">
        <v>571</v>
      </c>
      <c r="AJ100" s="8" t="s">
        <v>3346</v>
      </c>
      <c r="AK100" s="1">
        <v>4</v>
      </c>
      <c r="AL100" s="1" t="s">
        <v>572</v>
      </c>
      <c r="AM100" s="8" t="s">
        <v>3496</v>
      </c>
      <c r="AN100" s="1">
        <v>3</v>
      </c>
      <c r="AO100" s="1" t="s">
        <v>573</v>
      </c>
      <c r="AP100" s="8" t="s">
        <v>3292</v>
      </c>
      <c r="AQ100" s="1">
        <v>4</v>
      </c>
      <c r="AR100" s="1" t="s">
        <v>80</v>
      </c>
      <c r="AS100" s="1" t="s">
        <v>574</v>
      </c>
      <c r="AT100" s="8" t="s">
        <v>3497</v>
      </c>
      <c r="AU100" s="1" t="s">
        <v>62</v>
      </c>
      <c r="AV100" s="1" t="s">
        <v>575</v>
      </c>
      <c r="AW100" s="1" t="s">
        <v>64</v>
      </c>
      <c r="AY100" s="9"/>
      <c r="AZ100" s="1" t="s">
        <v>65</v>
      </c>
      <c r="BA100" s="9"/>
      <c r="BB100" s="3" t="s">
        <v>6075</v>
      </c>
      <c r="BC100" s="18"/>
    </row>
    <row r="101" spans="1:55" s="2" customFormat="1" ht="250.8" x14ac:dyDescent="0.25">
      <c r="A101" s="1">
        <v>44062.307120393518</v>
      </c>
      <c r="B101" s="1" t="s">
        <v>38</v>
      </c>
      <c r="C101" s="1" t="s">
        <v>39</v>
      </c>
      <c r="D101" s="1">
        <v>3</v>
      </c>
      <c r="E101" s="1" t="s">
        <v>588</v>
      </c>
      <c r="F101" s="8" t="s">
        <v>3502</v>
      </c>
      <c r="G101" s="1" t="s">
        <v>117</v>
      </c>
      <c r="H101" s="1" t="s">
        <v>589</v>
      </c>
      <c r="I101" s="8" t="s">
        <v>3503</v>
      </c>
      <c r="J101" s="1" t="s">
        <v>119</v>
      </c>
      <c r="K101" s="1" t="s">
        <v>590</v>
      </c>
      <c r="L101" s="8" t="s">
        <v>3504</v>
      </c>
      <c r="M101" s="1" t="s">
        <v>43</v>
      </c>
      <c r="N101" s="1" t="s">
        <v>591</v>
      </c>
      <c r="O101" s="8" t="s">
        <v>3244</v>
      </c>
      <c r="P101" s="1" t="s">
        <v>45</v>
      </c>
      <c r="Q101" s="1" t="s">
        <v>592</v>
      </c>
      <c r="R101" s="8" t="s">
        <v>3425</v>
      </c>
      <c r="S101" s="1" t="s">
        <v>47</v>
      </c>
      <c r="T101" s="1" t="s">
        <v>48</v>
      </c>
      <c r="U101" s="1" t="s">
        <v>48</v>
      </c>
      <c r="V101" s="1">
        <v>3</v>
      </c>
      <c r="W101" s="1" t="s">
        <v>593</v>
      </c>
      <c r="X101" s="8" t="s">
        <v>3505</v>
      </c>
      <c r="Y101" s="1" t="s">
        <v>594</v>
      </c>
      <c r="Z101" s="1" t="s">
        <v>91</v>
      </c>
      <c r="AA101" s="1" t="s">
        <v>53</v>
      </c>
      <c r="AB101" s="13" t="s">
        <v>595</v>
      </c>
      <c r="AC101" s="8" t="s">
        <v>3506</v>
      </c>
      <c r="AD101" s="1" t="s">
        <v>596</v>
      </c>
      <c r="AE101" s="8" t="s">
        <v>6054</v>
      </c>
      <c r="AF101" s="1" t="s">
        <v>597</v>
      </c>
      <c r="AG101" s="8" t="s">
        <v>3507</v>
      </c>
      <c r="AH101" s="1">
        <v>3</v>
      </c>
      <c r="AI101" s="1" t="s">
        <v>598</v>
      </c>
      <c r="AJ101" s="8" t="s">
        <v>3500</v>
      </c>
      <c r="AK101" s="1">
        <v>3</v>
      </c>
      <c r="AL101" s="1" t="s">
        <v>599</v>
      </c>
      <c r="AM101" s="8" t="s">
        <v>3509</v>
      </c>
      <c r="AN101" s="1" t="s">
        <v>3508</v>
      </c>
      <c r="AO101" s="1" t="s">
        <v>600</v>
      </c>
      <c r="AP101" s="8" t="s">
        <v>3423</v>
      </c>
      <c r="AQ101" s="1">
        <v>3</v>
      </c>
      <c r="AR101" s="1" t="s">
        <v>80</v>
      </c>
      <c r="AS101" s="1" t="s">
        <v>601</v>
      </c>
      <c r="AT101" s="8" t="s">
        <v>3510</v>
      </c>
      <c r="AU101" s="1" t="s">
        <v>112</v>
      </c>
      <c r="AV101" s="1" t="s">
        <v>602</v>
      </c>
      <c r="AW101" s="1" t="s">
        <v>64</v>
      </c>
      <c r="AY101" s="9"/>
      <c r="AZ101" s="1" t="s">
        <v>65</v>
      </c>
      <c r="BA101" s="9"/>
      <c r="BB101" s="3" t="s">
        <v>6075</v>
      </c>
      <c r="BC101" s="18"/>
    </row>
    <row r="102" spans="1:55" s="2" customFormat="1" ht="250.8" x14ac:dyDescent="0.25">
      <c r="A102" s="1">
        <v>44062.334708287039</v>
      </c>
      <c r="B102" s="1" t="s">
        <v>38</v>
      </c>
      <c r="C102" s="1" t="s">
        <v>143</v>
      </c>
      <c r="D102" s="1">
        <v>4</v>
      </c>
      <c r="E102" s="1" t="s">
        <v>603</v>
      </c>
      <c r="F102" s="8" t="s">
        <v>3238</v>
      </c>
      <c r="G102" s="1" t="s">
        <v>41</v>
      </c>
      <c r="H102" s="1" t="s">
        <v>604</v>
      </c>
      <c r="I102" s="8" t="s">
        <v>3286</v>
      </c>
      <c r="L102" s="9"/>
      <c r="M102" s="1" t="s">
        <v>43</v>
      </c>
      <c r="N102" s="1" t="s">
        <v>605</v>
      </c>
      <c r="O102" s="8" t="s">
        <v>3244</v>
      </c>
      <c r="P102" s="1" t="s">
        <v>87</v>
      </c>
      <c r="Q102" s="1" t="s">
        <v>606</v>
      </c>
      <c r="R102" s="8" t="s">
        <v>3511</v>
      </c>
      <c r="S102" s="1" t="s">
        <v>89</v>
      </c>
      <c r="T102" s="1" t="s">
        <v>48</v>
      </c>
      <c r="U102" s="1" t="s">
        <v>49</v>
      </c>
      <c r="V102" s="1">
        <v>4</v>
      </c>
      <c r="W102" s="1" t="s">
        <v>71</v>
      </c>
      <c r="X102" s="8"/>
      <c r="Y102" s="1" t="s">
        <v>607</v>
      </c>
      <c r="Z102" s="1" t="s">
        <v>91</v>
      </c>
      <c r="AA102" s="1" t="s">
        <v>53</v>
      </c>
      <c r="AB102" s="1" t="s">
        <v>608</v>
      </c>
      <c r="AC102" s="8" t="s">
        <v>3512</v>
      </c>
      <c r="AD102" s="1" t="s">
        <v>609</v>
      </c>
      <c r="AE102" s="8" t="s">
        <v>3515</v>
      </c>
      <c r="AF102" s="1" t="s">
        <v>610</v>
      </c>
      <c r="AG102" s="8" t="s">
        <v>3516</v>
      </c>
      <c r="AH102" s="1">
        <v>3</v>
      </c>
      <c r="AI102" s="1" t="s">
        <v>611</v>
      </c>
      <c r="AJ102" s="8" t="s">
        <v>3355</v>
      </c>
      <c r="AK102" s="1">
        <v>4</v>
      </c>
      <c r="AL102" s="1" t="s">
        <v>612</v>
      </c>
      <c r="AM102" s="8" t="s">
        <v>3517</v>
      </c>
      <c r="AN102" s="1">
        <v>4</v>
      </c>
      <c r="AO102" s="1" t="s">
        <v>613</v>
      </c>
      <c r="AP102" s="8" t="s">
        <v>3518</v>
      </c>
      <c r="AQ102" s="1">
        <v>4</v>
      </c>
      <c r="AR102" s="1" t="s">
        <v>60</v>
      </c>
      <c r="AS102" s="1" t="s">
        <v>614</v>
      </c>
      <c r="AT102" s="8" t="s">
        <v>3519</v>
      </c>
      <c r="AU102" s="1" t="s">
        <v>62</v>
      </c>
      <c r="AV102" s="1" t="s">
        <v>160</v>
      </c>
      <c r="AW102" s="1" t="s">
        <v>64</v>
      </c>
      <c r="AY102" s="9"/>
      <c r="AZ102" s="1" t="s">
        <v>65</v>
      </c>
      <c r="BA102" s="9"/>
      <c r="BB102" s="3" t="s">
        <v>6075</v>
      </c>
      <c r="BC102" s="18"/>
    </row>
    <row r="103" spans="1:55" s="2" customFormat="1" ht="198" x14ac:dyDescent="0.25">
      <c r="A103" s="1">
        <v>44062.352007939815</v>
      </c>
      <c r="B103" s="1" t="s">
        <v>38</v>
      </c>
      <c r="C103" s="1" t="s">
        <v>89</v>
      </c>
      <c r="D103" s="1">
        <v>1</v>
      </c>
      <c r="E103" s="1" t="s">
        <v>615</v>
      </c>
      <c r="F103" s="8" t="s">
        <v>3265</v>
      </c>
      <c r="G103" s="1" t="s">
        <v>41</v>
      </c>
      <c r="H103" s="1" t="s">
        <v>122</v>
      </c>
      <c r="I103" s="8" t="s">
        <v>3265</v>
      </c>
      <c r="L103" s="9"/>
      <c r="M103" s="1" t="s">
        <v>43</v>
      </c>
      <c r="N103" s="1" t="s">
        <v>616</v>
      </c>
      <c r="O103" s="8" t="s">
        <v>3244</v>
      </c>
      <c r="P103" s="1" t="s">
        <v>87</v>
      </c>
      <c r="Q103" s="1" t="s">
        <v>617</v>
      </c>
      <c r="R103" s="8" t="s">
        <v>3245</v>
      </c>
      <c r="S103" s="1" t="s">
        <v>89</v>
      </c>
      <c r="T103" s="1" t="s">
        <v>184</v>
      </c>
      <c r="U103" s="1" t="s">
        <v>70</v>
      </c>
      <c r="V103" s="1">
        <v>1</v>
      </c>
      <c r="W103" s="13" t="s">
        <v>618</v>
      </c>
      <c r="X103" s="8" t="s">
        <v>3520</v>
      </c>
      <c r="Y103" s="1" t="s">
        <v>72</v>
      </c>
      <c r="Z103" s="1" t="s">
        <v>52</v>
      </c>
      <c r="AA103" s="1" t="s">
        <v>53</v>
      </c>
      <c r="AB103" s="1" t="s">
        <v>615</v>
      </c>
      <c r="AC103" s="8" t="s">
        <v>3265</v>
      </c>
      <c r="AD103" s="1" t="s">
        <v>619</v>
      </c>
      <c r="AE103" s="8" t="s">
        <v>6054</v>
      </c>
      <c r="AF103" s="1" t="s">
        <v>620</v>
      </c>
      <c r="AG103" s="8" t="s">
        <v>3241</v>
      </c>
      <c r="AH103" s="1">
        <v>3</v>
      </c>
      <c r="AI103" s="1" t="s">
        <v>620</v>
      </c>
      <c r="AJ103" s="8" t="s">
        <v>3241</v>
      </c>
      <c r="AK103" s="1">
        <v>3</v>
      </c>
      <c r="AL103" s="1" t="s">
        <v>620</v>
      </c>
      <c r="AM103" s="8" t="s">
        <v>3241</v>
      </c>
      <c r="AN103" s="1">
        <v>3</v>
      </c>
      <c r="AO103" s="1" t="s">
        <v>620</v>
      </c>
      <c r="AP103" s="8" t="s">
        <v>3241</v>
      </c>
      <c r="AQ103" s="1">
        <v>3</v>
      </c>
      <c r="AR103" s="1" t="s">
        <v>140</v>
      </c>
      <c r="AS103" s="1" t="s">
        <v>621</v>
      </c>
      <c r="AT103" s="8" t="s">
        <v>3521</v>
      </c>
      <c r="AU103" s="1" t="s">
        <v>112</v>
      </c>
      <c r="AV103" s="1" t="s">
        <v>142</v>
      </c>
      <c r="AW103" s="1" t="s">
        <v>64</v>
      </c>
      <c r="AY103" s="9"/>
      <c r="AZ103" s="1" t="s">
        <v>65</v>
      </c>
      <c r="BA103" s="9"/>
      <c r="BB103" s="3" t="s">
        <v>6075</v>
      </c>
      <c r="BC103" s="18"/>
    </row>
    <row r="104" spans="1:55" s="2" customFormat="1" ht="184.8" x14ac:dyDescent="0.25">
      <c r="A104" s="1">
        <v>44062.397180717591</v>
      </c>
      <c r="B104" s="1" t="s">
        <v>38</v>
      </c>
      <c r="C104" s="1" t="s">
        <v>39</v>
      </c>
      <c r="D104" s="1">
        <v>2</v>
      </c>
      <c r="E104" s="1" t="s">
        <v>634</v>
      </c>
      <c r="F104" s="8" t="s">
        <v>3527</v>
      </c>
      <c r="G104" s="1" t="s">
        <v>117</v>
      </c>
      <c r="H104" s="1" t="s">
        <v>635</v>
      </c>
      <c r="I104" s="8" t="s">
        <v>4096</v>
      </c>
      <c r="J104" s="1" t="s">
        <v>146</v>
      </c>
      <c r="K104" s="1" t="s">
        <v>636</v>
      </c>
      <c r="L104" s="8" t="s">
        <v>4095</v>
      </c>
      <c r="M104" s="1" t="s">
        <v>43</v>
      </c>
      <c r="N104" s="1" t="s">
        <v>637</v>
      </c>
      <c r="O104" s="8" t="s">
        <v>3244</v>
      </c>
      <c r="P104" s="1" t="s">
        <v>87</v>
      </c>
      <c r="Q104" s="1" t="s">
        <v>638</v>
      </c>
      <c r="R104" s="8" t="s">
        <v>3286</v>
      </c>
      <c r="S104" s="1" t="s">
        <v>89</v>
      </c>
      <c r="T104" s="1" t="s">
        <v>48</v>
      </c>
      <c r="U104" s="1" t="s">
        <v>49</v>
      </c>
      <c r="V104" s="1">
        <v>4</v>
      </c>
      <c r="W104" s="1" t="s">
        <v>50</v>
      </c>
      <c r="X104" s="8"/>
      <c r="Y104" s="1" t="s">
        <v>639</v>
      </c>
      <c r="Z104" s="1" t="s">
        <v>73</v>
      </c>
      <c r="AA104" s="1" t="s">
        <v>53</v>
      </c>
      <c r="AB104" s="1" t="s">
        <v>640</v>
      </c>
      <c r="AC104" s="8" t="s">
        <v>3286</v>
      </c>
      <c r="AD104" s="1" t="s">
        <v>641</v>
      </c>
      <c r="AE104" s="8" t="s">
        <v>3425</v>
      </c>
      <c r="AF104" s="1" t="s">
        <v>642</v>
      </c>
      <c r="AG104" s="8" t="s">
        <v>3444</v>
      </c>
      <c r="AH104" s="1">
        <v>3</v>
      </c>
      <c r="AI104" s="1" t="s">
        <v>643</v>
      </c>
      <c r="AJ104" s="8" t="s">
        <v>3528</v>
      </c>
      <c r="AK104" s="1">
        <v>4</v>
      </c>
      <c r="AL104" s="1" t="s">
        <v>644</v>
      </c>
      <c r="AM104" s="8" t="s">
        <v>3509</v>
      </c>
      <c r="AN104" s="1">
        <v>3</v>
      </c>
      <c r="AO104" s="1" t="s">
        <v>645</v>
      </c>
      <c r="AP104" s="8" t="s">
        <v>3355</v>
      </c>
      <c r="AQ104" s="1">
        <v>4</v>
      </c>
      <c r="AR104" s="1" t="s">
        <v>60</v>
      </c>
      <c r="AS104" s="1" t="s">
        <v>646</v>
      </c>
      <c r="AT104" s="8" t="s">
        <v>4094</v>
      </c>
      <c r="AU104" s="1" t="s">
        <v>62</v>
      </c>
      <c r="AV104" s="1" t="s">
        <v>160</v>
      </c>
      <c r="AW104" s="1" t="s">
        <v>64</v>
      </c>
      <c r="AX104" s="1" t="s">
        <v>647</v>
      </c>
      <c r="AY104" s="8"/>
      <c r="AZ104" s="1" t="s">
        <v>65</v>
      </c>
      <c r="BA104" s="9"/>
      <c r="BB104" s="3" t="s">
        <v>6075</v>
      </c>
      <c r="BC104" s="18"/>
    </row>
    <row r="105" spans="1:55" s="2" customFormat="1" ht="409.6" x14ac:dyDescent="0.25">
      <c r="A105" s="1">
        <v>44062.430531701393</v>
      </c>
      <c r="B105" s="1" t="s">
        <v>38</v>
      </c>
      <c r="C105" s="1" t="s">
        <v>209</v>
      </c>
      <c r="D105" s="1">
        <v>2</v>
      </c>
      <c r="E105" s="1" t="s">
        <v>648</v>
      </c>
      <c r="F105" s="8" t="s">
        <v>3529</v>
      </c>
      <c r="G105" s="1" t="s">
        <v>41</v>
      </c>
      <c r="H105" s="13" t="s">
        <v>649</v>
      </c>
      <c r="I105" s="8" t="s">
        <v>3530</v>
      </c>
      <c r="L105" s="9"/>
      <c r="M105" s="1" t="s">
        <v>43</v>
      </c>
      <c r="N105" s="1" t="s">
        <v>650</v>
      </c>
      <c r="O105" s="8" t="s">
        <v>3287</v>
      </c>
      <c r="P105" s="1" t="s">
        <v>87</v>
      </c>
      <c r="Q105" s="1" t="s">
        <v>651</v>
      </c>
      <c r="R105" s="8" t="s">
        <v>3531</v>
      </c>
      <c r="S105" s="1" t="s">
        <v>89</v>
      </c>
      <c r="T105" s="1" t="s">
        <v>48</v>
      </c>
      <c r="U105" s="1" t="s">
        <v>49</v>
      </c>
      <c r="V105" s="1">
        <v>3</v>
      </c>
      <c r="W105" s="1" t="s">
        <v>50</v>
      </c>
      <c r="X105" s="8"/>
      <c r="Y105" s="1" t="s">
        <v>51</v>
      </c>
      <c r="Z105" s="1" t="s">
        <v>73</v>
      </c>
      <c r="AA105" s="1" t="s">
        <v>53</v>
      </c>
      <c r="AB105" s="1" t="s">
        <v>652</v>
      </c>
      <c r="AC105" s="8" t="s">
        <v>4097</v>
      </c>
      <c r="AD105" s="1" t="s">
        <v>653</v>
      </c>
      <c r="AE105" s="8" t="s">
        <v>3425</v>
      </c>
      <c r="AF105" s="1" t="s">
        <v>654</v>
      </c>
      <c r="AG105" s="8" t="s">
        <v>3533</v>
      </c>
      <c r="AH105" s="1">
        <v>3</v>
      </c>
      <c r="AI105" s="1" t="s">
        <v>655</v>
      </c>
      <c r="AJ105" s="8" t="s">
        <v>3363</v>
      </c>
      <c r="AK105" s="1">
        <v>3</v>
      </c>
      <c r="AL105" s="1" t="s">
        <v>656</v>
      </c>
      <c r="AM105" s="8" t="s">
        <v>3346</v>
      </c>
      <c r="AN105" s="1">
        <v>3</v>
      </c>
      <c r="AO105" s="1" t="s">
        <v>657</v>
      </c>
      <c r="AP105" s="8" t="s">
        <v>3571</v>
      </c>
      <c r="AQ105" s="1">
        <v>4</v>
      </c>
      <c r="AR105" s="1" t="s">
        <v>60</v>
      </c>
      <c r="AS105" s="1" t="s">
        <v>658</v>
      </c>
      <c r="AT105" s="8" t="s">
        <v>3302</v>
      </c>
      <c r="AU105" s="1" t="s">
        <v>112</v>
      </c>
      <c r="AV105" s="1" t="s">
        <v>63</v>
      </c>
      <c r="AW105" s="1" t="s">
        <v>64</v>
      </c>
      <c r="AY105" s="9"/>
      <c r="AZ105" s="1" t="s">
        <v>65</v>
      </c>
      <c r="BA105" s="9"/>
      <c r="BB105" s="3" t="s">
        <v>6075</v>
      </c>
      <c r="BC105" s="18"/>
    </row>
    <row r="106" spans="1:55" s="2" customFormat="1" ht="264" x14ac:dyDescent="0.25">
      <c r="A106" s="1">
        <v>44062.455562534728</v>
      </c>
      <c r="B106" s="1" t="s">
        <v>38</v>
      </c>
      <c r="C106" s="1" t="s">
        <v>143</v>
      </c>
      <c r="D106" s="1">
        <v>2</v>
      </c>
      <c r="E106" s="1" t="s">
        <v>659</v>
      </c>
      <c r="F106" s="8" t="s">
        <v>3534</v>
      </c>
      <c r="G106" s="1" t="s">
        <v>117</v>
      </c>
      <c r="H106" s="1" t="s">
        <v>660</v>
      </c>
      <c r="I106" s="8" t="s">
        <v>3449</v>
      </c>
      <c r="J106" s="1" t="s">
        <v>119</v>
      </c>
      <c r="K106" s="1" t="s">
        <v>661</v>
      </c>
      <c r="L106" s="8" t="s">
        <v>3535</v>
      </c>
      <c r="M106" s="1" t="s">
        <v>43</v>
      </c>
      <c r="N106" s="1" t="s">
        <v>662</v>
      </c>
      <c r="O106" s="8" t="s">
        <v>3373</v>
      </c>
      <c r="P106" s="1" t="s">
        <v>87</v>
      </c>
      <c r="Q106" s="1" t="s">
        <v>663</v>
      </c>
      <c r="R106" s="8" t="s">
        <v>3536</v>
      </c>
      <c r="S106" s="1" t="s">
        <v>89</v>
      </c>
      <c r="T106" s="1" t="s">
        <v>48</v>
      </c>
      <c r="U106" s="1" t="s">
        <v>49</v>
      </c>
      <c r="V106" s="1">
        <v>3</v>
      </c>
      <c r="W106" s="1" t="s">
        <v>228</v>
      </c>
      <c r="X106" s="8"/>
      <c r="Y106" s="1" t="s">
        <v>72</v>
      </c>
      <c r="Z106" s="1" t="s">
        <v>73</v>
      </c>
      <c r="AA106" s="1" t="s">
        <v>53</v>
      </c>
      <c r="AB106" s="1" t="s">
        <v>664</v>
      </c>
      <c r="AC106" s="8" t="s">
        <v>3300</v>
      </c>
      <c r="AD106" s="1" t="s">
        <v>665</v>
      </c>
      <c r="AE106" s="8" t="s">
        <v>6054</v>
      </c>
      <c r="AF106" s="1" t="s">
        <v>666</v>
      </c>
      <c r="AG106" s="8" t="s">
        <v>3291</v>
      </c>
      <c r="AH106" s="1">
        <v>3</v>
      </c>
      <c r="AI106" s="1" t="s">
        <v>667</v>
      </c>
      <c r="AJ106" s="8" t="s">
        <v>3537</v>
      </c>
      <c r="AK106" s="1">
        <v>3</v>
      </c>
      <c r="AL106" s="1" t="s">
        <v>668</v>
      </c>
      <c r="AM106" s="8" t="s">
        <v>3538</v>
      </c>
      <c r="AN106" s="1">
        <v>3</v>
      </c>
      <c r="AO106" s="1" t="s">
        <v>669</v>
      </c>
      <c r="AP106" s="8" t="s">
        <v>3539</v>
      </c>
      <c r="AQ106" s="1">
        <v>4</v>
      </c>
      <c r="AR106" s="1" t="s">
        <v>80</v>
      </c>
      <c r="AS106" s="1" t="s">
        <v>670</v>
      </c>
      <c r="AT106" s="8" t="s">
        <v>3540</v>
      </c>
      <c r="AU106" s="1" t="s">
        <v>62</v>
      </c>
      <c r="AV106" s="1" t="s">
        <v>82</v>
      </c>
      <c r="AW106" s="1" t="s">
        <v>64</v>
      </c>
      <c r="AX106" s="1" t="s">
        <v>671</v>
      </c>
      <c r="AY106" s="8"/>
      <c r="AZ106" s="1" t="s">
        <v>65</v>
      </c>
      <c r="BA106" s="9"/>
      <c r="BB106" s="3" t="s">
        <v>6075</v>
      </c>
      <c r="BC106" s="18"/>
    </row>
    <row r="107" spans="1:55" s="2" customFormat="1" ht="409.6" x14ac:dyDescent="0.25">
      <c r="A107" s="1">
        <v>44062.463225104162</v>
      </c>
      <c r="B107" s="1" t="s">
        <v>38</v>
      </c>
      <c r="C107" s="1" t="s">
        <v>143</v>
      </c>
      <c r="D107" s="1">
        <v>2</v>
      </c>
      <c r="E107" s="1" t="s">
        <v>672</v>
      </c>
      <c r="F107" s="8" t="s">
        <v>3238</v>
      </c>
      <c r="G107" s="1" t="s">
        <v>41</v>
      </c>
      <c r="H107" s="1" t="s">
        <v>673</v>
      </c>
      <c r="I107" s="8" t="s">
        <v>3252</v>
      </c>
      <c r="L107" s="9"/>
      <c r="M107" s="1" t="s">
        <v>101</v>
      </c>
      <c r="N107" s="1" t="s">
        <v>674</v>
      </c>
      <c r="O107" s="8" t="s">
        <v>3541</v>
      </c>
      <c r="P107" s="1" t="s">
        <v>87</v>
      </c>
      <c r="Q107" s="1" t="s">
        <v>675</v>
      </c>
      <c r="R107" s="8" t="s">
        <v>3542</v>
      </c>
      <c r="S107" s="1" t="s">
        <v>209</v>
      </c>
      <c r="T107" s="1" t="s">
        <v>48</v>
      </c>
      <c r="U107" s="1" t="s">
        <v>49</v>
      </c>
      <c r="V107" s="1">
        <v>4</v>
      </c>
      <c r="W107" s="1" t="s">
        <v>676</v>
      </c>
      <c r="X107" s="8"/>
      <c r="Y107" s="1" t="s">
        <v>51</v>
      </c>
      <c r="Z107" s="1" t="s">
        <v>52</v>
      </c>
      <c r="AA107" s="1" t="s">
        <v>53</v>
      </c>
      <c r="AB107" s="1" t="s">
        <v>677</v>
      </c>
      <c r="AC107" s="8" t="s">
        <v>4098</v>
      </c>
      <c r="AD107" s="1" t="s">
        <v>678</v>
      </c>
      <c r="AE107" s="8" t="s">
        <v>3265</v>
      </c>
      <c r="AF107" s="1" t="s">
        <v>679</v>
      </c>
      <c r="AG107" s="8" t="s">
        <v>3543</v>
      </c>
      <c r="AH107" s="1">
        <v>2</v>
      </c>
      <c r="AI107" s="1" t="s">
        <v>680</v>
      </c>
      <c r="AJ107" s="8" t="s">
        <v>3374</v>
      </c>
      <c r="AK107" s="1">
        <v>4</v>
      </c>
      <c r="AL107" s="1" t="s">
        <v>681</v>
      </c>
      <c r="AM107" s="8" t="s">
        <v>3401</v>
      </c>
      <c r="AN107" s="1">
        <v>4</v>
      </c>
      <c r="AO107" s="1" t="s">
        <v>682</v>
      </c>
      <c r="AP107" s="8" t="s">
        <v>3544</v>
      </c>
      <c r="AQ107" s="1">
        <v>4</v>
      </c>
      <c r="AR107" s="1" t="s">
        <v>140</v>
      </c>
      <c r="AS107" s="1" t="s">
        <v>683</v>
      </c>
      <c r="AT107" s="8" t="s">
        <v>3545</v>
      </c>
      <c r="AU107" s="1" t="s">
        <v>684</v>
      </c>
      <c r="AW107" s="1" t="s">
        <v>64</v>
      </c>
      <c r="AY107" s="9"/>
      <c r="AZ107" s="1" t="s">
        <v>65</v>
      </c>
      <c r="BA107" s="9"/>
      <c r="BB107" s="3" t="s">
        <v>6075</v>
      </c>
      <c r="BC107" s="18"/>
    </row>
    <row r="108" spans="1:55" s="2" customFormat="1" ht="343.2" x14ac:dyDescent="0.25">
      <c r="A108" s="1">
        <v>44062.470645648151</v>
      </c>
      <c r="B108" s="1" t="s">
        <v>38</v>
      </c>
      <c r="C108" s="1" t="s">
        <v>47</v>
      </c>
      <c r="D108" s="1">
        <v>4</v>
      </c>
      <c r="E108" s="1" t="s">
        <v>685</v>
      </c>
      <c r="F108" s="8" t="s">
        <v>3546</v>
      </c>
      <c r="G108" s="1" t="s">
        <v>41</v>
      </c>
      <c r="H108" s="1" t="s">
        <v>686</v>
      </c>
      <c r="I108" s="8" t="s">
        <v>3352</v>
      </c>
      <c r="L108" s="9"/>
      <c r="M108" s="1" t="s">
        <v>43</v>
      </c>
      <c r="N108" s="1" t="s">
        <v>687</v>
      </c>
      <c r="O108" s="8" t="s">
        <v>3244</v>
      </c>
      <c r="P108" s="1" t="s">
        <v>87</v>
      </c>
      <c r="Q108" s="1" t="s">
        <v>688</v>
      </c>
      <c r="R108" s="8" t="s">
        <v>3547</v>
      </c>
      <c r="S108" s="1" t="s">
        <v>89</v>
      </c>
      <c r="T108" s="1" t="s">
        <v>48</v>
      </c>
      <c r="U108" s="1" t="s">
        <v>49</v>
      </c>
      <c r="V108" s="1">
        <v>5</v>
      </c>
      <c r="W108" s="1" t="s">
        <v>256</v>
      </c>
      <c r="X108" s="8"/>
      <c r="Y108" s="1" t="s">
        <v>51</v>
      </c>
      <c r="Z108" s="1" t="s">
        <v>52</v>
      </c>
      <c r="AA108" s="1" t="s">
        <v>53</v>
      </c>
      <c r="AB108" s="1" t="s">
        <v>689</v>
      </c>
      <c r="AC108" s="8" t="s">
        <v>3548</v>
      </c>
      <c r="AD108" s="1" t="s">
        <v>514</v>
      </c>
      <c r="AE108" s="8" t="s">
        <v>3239</v>
      </c>
      <c r="AF108" s="1" t="s">
        <v>690</v>
      </c>
      <c r="AG108" s="8" t="s">
        <v>3426</v>
      </c>
      <c r="AH108" s="1">
        <v>3</v>
      </c>
      <c r="AI108" s="1" t="s">
        <v>691</v>
      </c>
      <c r="AJ108" s="8" t="s">
        <v>3355</v>
      </c>
      <c r="AK108" s="1">
        <v>4</v>
      </c>
      <c r="AL108" s="1" t="s">
        <v>692</v>
      </c>
      <c r="AM108" s="8" t="s">
        <v>3549</v>
      </c>
      <c r="AN108" s="1">
        <v>2</v>
      </c>
      <c r="AO108" s="1" t="s">
        <v>693</v>
      </c>
      <c r="AP108" s="8" t="s">
        <v>3346</v>
      </c>
      <c r="AQ108" s="1">
        <v>4</v>
      </c>
      <c r="AR108" s="1" t="s">
        <v>60</v>
      </c>
      <c r="AS108" s="1" t="s">
        <v>694</v>
      </c>
      <c r="AT108" s="8" t="s">
        <v>3550</v>
      </c>
      <c r="AU108" s="1" t="s">
        <v>62</v>
      </c>
      <c r="AV108" s="1" t="s">
        <v>207</v>
      </c>
      <c r="AW108" s="1" t="s">
        <v>64</v>
      </c>
      <c r="AY108" s="9"/>
      <c r="AZ108" s="1" t="s">
        <v>65</v>
      </c>
      <c r="BA108" s="9"/>
      <c r="BB108" s="3" t="s">
        <v>6075</v>
      </c>
      <c r="BC108" s="18"/>
    </row>
    <row r="109" spans="1:55" s="2" customFormat="1" ht="184.8" x14ac:dyDescent="0.25">
      <c r="A109" s="1">
        <v>44062.497590462968</v>
      </c>
      <c r="B109" s="1" t="s">
        <v>38</v>
      </c>
      <c r="C109" s="1" t="s">
        <v>209</v>
      </c>
      <c r="D109" s="1">
        <v>2</v>
      </c>
      <c r="E109" s="1" t="s">
        <v>707</v>
      </c>
      <c r="F109" s="8" t="s">
        <v>3553</v>
      </c>
      <c r="G109" s="1" t="s">
        <v>41</v>
      </c>
      <c r="H109" s="1" t="s">
        <v>708</v>
      </c>
      <c r="I109" s="8" t="s">
        <v>3405</v>
      </c>
      <c r="L109" s="9"/>
      <c r="M109" s="1" t="s">
        <v>43</v>
      </c>
      <c r="N109" s="1" t="s">
        <v>709</v>
      </c>
      <c r="O109" s="8" t="s">
        <v>3554</v>
      </c>
      <c r="P109" s="1" t="s">
        <v>45</v>
      </c>
      <c r="Q109" s="1" t="s">
        <v>710</v>
      </c>
      <c r="R109" s="8" t="s">
        <v>3555</v>
      </c>
      <c r="S109" s="1" t="s">
        <v>47</v>
      </c>
      <c r="T109" s="1" t="s">
        <v>48</v>
      </c>
      <c r="U109" s="1" t="s">
        <v>49</v>
      </c>
      <c r="V109" s="1">
        <v>3</v>
      </c>
      <c r="W109" s="1" t="s">
        <v>50</v>
      </c>
      <c r="X109" s="8"/>
      <c r="Y109" s="1" t="s">
        <v>72</v>
      </c>
      <c r="Z109" s="1" t="s">
        <v>73</v>
      </c>
      <c r="AA109" s="1" t="s">
        <v>53</v>
      </c>
      <c r="AB109" s="1" t="s">
        <v>711</v>
      </c>
      <c r="AC109" s="8" t="s">
        <v>3244</v>
      </c>
      <c r="AD109" s="1" t="s">
        <v>712</v>
      </c>
      <c r="AE109" s="8" t="s">
        <v>3259</v>
      </c>
      <c r="AF109" s="1" t="s">
        <v>713</v>
      </c>
      <c r="AG109" s="8" t="s">
        <v>3686</v>
      </c>
      <c r="AH109" s="1">
        <v>3</v>
      </c>
      <c r="AI109" s="1" t="s">
        <v>714</v>
      </c>
      <c r="AJ109" s="8" t="s">
        <v>3557</v>
      </c>
      <c r="AK109" s="1">
        <v>4</v>
      </c>
      <c r="AL109" s="1" t="s">
        <v>715</v>
      </c>
      <c r="AM109" s="8" t="s">
        <v>3556</v>
      </c>
      <c r="AN109" s="1">
        <v>3</v>
      </c>
      <c r="AO109" s="1" t="s">
        <v>716</v>
      </c>
      <c r="AP109" s="8" t="s">
        <v>3558</v>
      </c>
      <c r="AQ109" s="1">
        <v>4</v>
      </c>
      <c r="AR109" s="1" t="s">
        <v>80</v>
      </c>
      <c r="AS109" s="1" t="s">
        <v>717</v>
      </c>
      <c r="AT109" s="8" t="s">
        <v>3559</v>
      </c>
      <c r="AU109" s="1" t="s">
        <v>112</v>
      </c>
      <c r="AV109" s="1" t="s">
        <v>160</v>
      </c>
      <c r="AW109" s="1" t="s">
        <v>64</v>
      </c>
      <c r="AY109" s="9"/>
      <c r="AZ109" s="1" t="s">
        <v>65</v>
      </c>
      <c r="BA109" s="9"/>
      <c r="BB109" s="3" t="s">
        <v>6075</v>
      </c>
      <c r="BC109" s="18"/>
    </row>
    <row r="110" spans="1:55" s="2" customFormat="1" ht="224.4" x14ac:dyDescent="0.25">
      <c r="A110" s="1">
        <v>44062.512601620372</v>
      </c>
      <c r="B110" s="1" t="s">
        <v>38</v>
      </c>
      <c r="C110" s="1" t="s">
        <v>209</v>
      </c>
      <c r="D110" s="1">
        <v>3</v>
      </c>
      <c r="E110" s="1" t="s">
        <v>718</v>
      </c>
      <c r="F110" s="8" t="s">
        <v>3560</v>
      </c>
      <c r="G110" s="1" t="s">
        <v>41</v>
      </c>
      <c r="H110" s="1" t="s">
        <v>719</v>
      </c>
      <c r="I110" s="8" t="s">
        <v>3561</v>
      </c>
      <c r="L110" s="9"/>
      <c r="M110" s="1" t="s">
        <v>43</v>
      </c>
      <c r="N110" s="1" t="s">
        <v>720</v>
      </c>
      <c r="O110" s="8" t="s">
        <v>3253</v>
      </c>
      <c r="P110" s="1" t="s">
        <v>87</v>
      </c>
      <c r="Q110" s="1" t="s">
        <v>721</v>
      </c>
      <c r="R110" s="8" t="s">
        <v>3238</v>
      </c>
      <c r="S110" s="1" t="s">
        <v>89</v>
      </c>
      <c r="T110" s="1" t="s">
        <v>48</v>
      </c>
      <c r="U110" s="1" t="s">
        <v>49</v>
      </c>
      <c r="V110" s="1">
        <v>4</v>
      </c>
      <c r="W110" s="1" t="s">
        <v>450</v>
      </c>
      <c r="X110" s="8"/>
      <c r="Y110" s="1" t="s">
        <v>90</v>
      </c>
      <c r="Z110" s="1" t="s">
        <v>73</v>
      </c>
      <c r="AA110" s="1" t="s">
        <v>53</v>
      </c>
      <c r="AB110" s="1" t="s">
        <v>722</v>
      </c>
      <c r="AC110" s="8" t="s">
        <v>4099</v>
      </c>
      <c r="AD110" s="1" t="s">
        <v>723</v>
      </c>
      <c r="AE110" s="8" t="s">
        <v>3265</v>
      </c>
      <c r="AF110" s="1" t="s">
        <v>724</v>
      </c>
      <c r="AG110" s="8" t="s">
        <v>3444</v>
      </c>
      <c r="AH110" s="1">
        <v>3</v>
      </c>
      <c r="AI110" s="1" t="s">
        <v>725</v>
      </c>
      <c r="AJ110" s="8" t="s">
        <v>3562</v>
      </c>
      <c r="AK110" s="1">
        <v>3</v>
      </c>
      <c r="AL110" s="1" t="s">
        <v>726</v>
      </c>
      <c r="AM110" s="8" t="s">
        <v>3563</v>
      </c>
      <c r="AN110" s="1">
        <v>3</v>
      </c>
      <c r="AO110" s="1" t="s">
        <v>727</v>
      </c>
      <c r="AP110" s="8" t="s">
        <v>3564</v>
      </c>
      <c r="AQ110" s="1">
        <v>3</v>
      </c>
      <c r="AR110" s="1" t="s">
        <v>80</v>
      </c>
      <c r="AS110" s="1" t="s">
        <v>728</v>
      </c>
      <c r="AT110" s="8" t="s">
        <v>4100</v>
      </c>
      <c r="AU110" s="1" t="s">
        <v>684</v>
      </c>
      <c r="AV110" s="1" t="s">
        <v>63</v>
      </c>
      <c r="AW110" s="1" t="s">
        <v>64</v>
      </c>
      <c r="AY110" s="9"/>
      <c r="AZ110" s="3" t="s">
        <v>729</v>
      </c>
      <c r="BA110" s="9" t="s">
        <v>3565</v>
      </c>
      <c r="BB110" s="3" t="s">
        <v>6075</v>
      </c>
      <c r="BC110" s="18"/>
    </row>
    <row r="111" spans="1:55" s="2" customFormat="1" ht="277.2" x14ac:dyDescent="0.25">
      <c r="A111" s="1">
        <v>44062.517190625003</v>
      </c>
      <c r="B111" s="1" t="s">
        <v>38</v>
      </c>
      <c r="C111" s="1" t="s">
        <v>143</v>
      </c>
      <c r="D111" s="1">
        <v>1</v>
      </c>
      <c r="E111" s="1" t="s">
        <v>730</v>
      </c>
      <c r="F111" s="8" t="s">
        <v>3566</v>
      </c>
      <c r="G111" s="1" t="s">
        <v>41</v>
      </c>
      <c r="H111" s="1" t="s">
        <v>731</v>
      </c>
      <c r="I111" s="8" t="s">
        <v>3352</v>
      </c>
      <c r="L111" s="9"/>
      <c r="M111" s="1" t="s">
        <v>101</v>
      </c>
      <c r="N111" s="1" t="s">
        <v>732</v>
      </c>
      <c r="O111" s="8" t="s">
        <v>3567</v>
      </c>
      <c r="P111" s="1" t="s">
        <v>87</v>
      </c>
      <c r="Q111" s="1" t="s">
        <v>733</v>
      </c>
      <c r="R111" s="8" t="s">
        <v>3568</v>
      </c>
      <c r="S111" s="1" t="s">
        <v>209</v>
      </c>
      <c r="T111" s="1" t="s">
        <v>48</v>
      </c>
      <c r="U111" s="1" t="s">
        <v>49</v>
      </c>
      <c r="V111" s="1">
        <v>2</v>
      </c>
      <c r="W111" s="1" t="s">
        <v>734</v>
      </c>
      <c r="X111" s="8"/>
      <c r="Y111" s="1" t="s">
        <v>735</v>
      </c>
      <c r="Z111" s="1" t="s">
        <v>52</v>
      </c>
      <c r="AA111" s="1" t="s">
        <v>53</v>
      </c>
      <c r="AB111" s="1" t="s">
        <v>736</v>
      </c>
      <c r="AC111" s="8" t="s">
        <v>4101</v>
      </c>
      <c r="AD111" s="1" t="s">
        <v>737</v>
      </c>
      <c r="AE111" s="8" t="s">
        <v>3273</v>
      </c>
      <c r="AF111" s="1" t="s">
        <v>738</v>
      </c>
      <c r="AG111" s="8" t="s">
        <v>3390</v>
      </c>
      <c r="AH111" s="1">
        <v>3</v>
      </c>
      <c r="AI111" s="1" t="s">
        <v>739</v>
      </c>
      <c r="AJ111" s="8" t="s">
        <v>3569</v>
      </c>
      <c r="AK111" s="1">
        <v>4</v>
      </c>
      <c r="AL111" s="1" t="s">
        <v>740</v>
      </c>
      <c r="AM111" s="8" t="s">
        <v>3562</v>
      </c>
      <c r="AN111" s="1">
        <v>3</v>
      </c>
      <c r="AO111" s="1" t="s">
        <v>741</v>
      </c>
      <c r="AP111" s="8" t="s">
        <v>3346</v>
      </c>
      <c r="AQ111" s="1">
        <v>4</v>
      </c>
      <c r="AR111" s="1" t="s">
        <v>80</v>
      </c>
      <c r="AS111" s="1" t="s">
        <v>742</v>
      </c>
      <c r="AT111" s="8" t="s">
        <v>3329</v>
      </c>
      <c r="AU111" s="1" t="s">
        <v>62</v>
      </c>
      <c r="AV111" s="1" t="s">
        <v>207</v>
      </c>
      <c r="AW111" s="1" t="s">
        <v>64</v>
      </c>
      <c r="AX111" s="1" t="s">
        <v>743</v>
      </c>
      <c r="AY111" s="8"/>
      <c r="AZ111" s="1" t="s">
        <v>65</v>
      </c>
      <c r="BA111" s="9"/>
      <c r="BB111" s="3" t="s">
        <v>6075</v>
      </c>
      <c r="BC111" s="18"/>
    </row>
    <row r="112" spans="1:55" s="2" customFormat="1" ht="211.2" x14ac:dyDescent="0.25">
      <c r="A112" s="1">
        <v>44062.562817407408</v>
      </c>
      <c r="B112" s="1" t="s">
        <v>38</v>
      </c>
      <c r="C112" s="1" t="s">
        <v>39</v>
      </c>
      <c r="D112" s="1">
        <v>1</v>
      </c>
      <c r="E112" s="1" t="s">
        <v>758</v>
      </c>
      <c r="F112" s="8" t="s">
        <v>3572</v>
      </c>
      <c r="G112" s="1" t="s">
        <v>41</v>
      </c>
      <c r="H112" s="1" t="s">
        <v>759</v>
      </c>
      <c r="I112" s="8" t="s">
        <v>3405</v>
      </c>
      <c r="L112" s="9"/>
      <c r="M112" s="1" t="s">
        <v>43</v>
      </c>
      <c r="N112" s="1" t="s">
        <v>760</v>
      </c>
      <c r="O112" s="8" t="s">
        <v>3244</v>
      </c>
      <c r="P112" s="1" t="s">
        <v>87</v>
      </c>
      <c r="Q112" s="1" t="s">
        <v>761</v>
      </c>
      <c r="R112" s="8" t="s">
        <v>4104</v>
      </c>
      <c r="S112" s="1" t="s">
        <v>89</v>
      </c>
      <c r="T112" s="1" t="s">
        <v>48</v>
      </c>
      <c r="U112" s="1" t="s">
        <v>49</v>
      </c>
      <c r="V112" s="1">
        <v>4</v>
      </c>
      <c r="W112" s="1" t="s">
        <v>123</v>
      </c>
      <c r="X112" s="8"/>
      <c r="Y112" s="1" t="s">
        <v>229</v>
      </c>
      <c r="Z112" s="1" t="s">
        <v>91</v>
      </c>
      <c r="AA112" s="1" t="s">
        <v>53</v>
      </c>
      <c r="AB112" s="1" t="s">
        <v>762</v>
      </c>
      <c r="AC112" s="8" t="s">
        <v>4103</v>
      </c>
      <c r="AD112" s="1" t="s">
        <v>763</v>
      </c>
      <c r="AE112" s="8" t="s">
        <v>3265</v>
      </c>
      <c r="AF112" s="1" t="s">
        <v>764</v>
      </c>
      <c r="AG112" s="8" t="s">
        <v>3426</v>
      </c>
      <c r="AH112" s="1">
        <v>1</v>
      </c>
      <c r="AI112" s="1" t="s">
        <v>765</v>
      </c>
      <c r="AJ112" s="8" t="s">
        <v>3355</v>
      </c>
      <c r="AK112" s="1">
        <v>4</v>
      </c>
      <c r="AL112" s="1" t="s">
        <v>766</v>
      </c>
      <c r="AM112" s="8" t="s">
        <v>3573</v>
      </c>
      <c r="AN112" s="1">
        <v>3</v>
      </c>
      <c r="AO112" s="1" t="s">
        <v>767</v>
      </c>
      <c r="AP112" s="8" t="s">
        <v>3355</v>
      </c>
      <c r="AQ112" s="1">
        <v>4</v>
      </c>
      <c r="AR112" s="1" t="s">
        <v>80</v>
      </c>
      <c r="AS112" s="1" t="s">
        <v>768</v>
      </c>
      <c r="AT112" s="8" t="s">
        <v>3574</v>
      </c>
      <c r="AU112" s="1" t="s">
        <v>112</v>
      </c>
      <c r="AV112" s="1" t="s">
        <v>769</v>
      </c>
      <c r="AW112" s="1" t="s">
        <v>64</v>
      </c>
      <c r="AY112" s="9"/>
      <c r="AZ112" s="1" t="s">
        <v>65</v>
      </c>
      <c r="BA112" s="9"/>
      <c r="BB112" s="3" t="s">
        <v>6075</v>
      </c>
      <c r="BC112" s="18"/>
    </row>
    <row r="113" spans="1:55" s="2" customFormat="1" ht="92.4" x14ac:dyDescent="0.25">
      <c r="A113" s="1">
        <v>44062.579038715281</v>
      </c>
      <c r="B113" s="1" t="s">
        <v>38</v>
      </c>
      <c r="C113" s="1" t="s">
        <v>39</v>
      </c>
      <c r="D113" s="1">
        <v>5</v>
      </c>
      <c r="E113" s="1" t="s">
        <v>770</v>
      </c>
      <c r="F113" s="8" t="s">
        <v>3404</v>
      </c>
      <c r="G113" s="1" t="s">
        <v>41</v>
      </c>
      <c r="H113" s="1" t="s">
        <v>771</v>
      </c>
      <c r="I113" s="8" t="s">
        <v>3575</v>
      </c>
      <c r="L113" s="9"/>
      <c r="M113" s="1" t="s">
        <v>43</v>
      </c>
      <c r="N113" s="1" t="s">
        <v>772</v>
      </c>
      <c r="O113" s="8" t="s">
        <v>3554</v>
      </c>
      <c r="P113" s="1" t="s">
        <v>87</v>
      </c>
      <c r="Q113" s="1" t="s">
        <v>773</v>
      </c>
      <c r="R113" s="8" t="s">
        <v>3286</v>
      </c>
      <c r="S113" s="1" t="s">
        <v>89</v>
      </c>
      <c r="T113" s="1" t="s">
        <v>48</v>
      </c>
      <c r="U113" s="1" t="s">
        <v>49</v>
      </c>
      <c r="V113" s="1">
        <v>5</v>
      </c>
      <c r="W113" s="1" t="s">
        <v>774</v>
      </c>
      <c r="X113" s="8"/>
      <c r="Y113" s="1" t="s">
        <v>72</v>
      </c>
      <c r="Z113" s="1" t="s">
        <v>52</v>
      </c>
      <c r="AA113" s="1" t="s">
        <v>53</v>
      </c>
      <c r="AB113" s="1" t="s">
        <v>775</v>
      </c>
      <c r="AC113" s="8" t="s">
        <v>3244</v>
      </c>
      <c r="AD113" s="1" t="s">
        <v>776</v>
      </c>
      <c r="AE113" s="8" t="s">
        <v>3265</v>
      </c>
      <c r="AF113" s="1" t="s">
        <v>777</v>
      </c>
      <c r="AG113" s="8" t="s">
        <v>3576</v>
      </c>
      <c r="AH113" s="1">
        <v>4</v>
      </c>
      <c r="AI113" s="1" t="s">
        <v>778</v>
      </c>
      <c r="AJ113" s="8" t="s">
        <v>3577</v>
      </c>
      <c r="AK113" s="1">
        <v>4</v>
      </c>
      <c r="AL113" s="1" t="s">
        <v>779</v>
      </c>
      <c r="AM113" s="8" t="s">
        <v>3346</v>
      </c>
      <c r="AN113" s="1" t="s">
        <v>3356</v>
      </c>
      <c r="AO113" s="1" t="s">
        <v>780</v>
      </c>
      <c r="AP113" s="8" t="s">
        <v>3578</v>
      </c>
      <c r="AQ113" s="1">
        <v>5</v>
      </c>
      <c r="AR113" s="1" t="s">
        <v>80</v>
      </c>
      <c r="AS113" s="1" t="s">
        <v>781</v>
      </c>
      <c r="AT113" s="8" t="s">
        <v>3292</v>
      </c>
      <c r="AU113" s="1" t="s">
        <v>112</v>
      </c>
      <c r="AV113" s="1" t="s">
        <v>63</v>
      </c>
      <c r="AW113" s="1" t="s">
        <v>64</v>
      </c>
      <c r="AX113" s="1" t="s">
        <v>782</v>
      </c>
      <c r="AY113" s="8"/>
      <c r="AZ113" s="1" t="s">
        <v>65</v>
      </c>
      <c r="BA113" s="9"/>
      <c r="BB113" s="3" t="s">
        <v>6075</v>
      </c>
      <c r="BC113" s="18"/>
    </row>
    <row r="114" spans="1:55" s="2" customFormat="1" ht="277.2" x14ac:dyDescent="0.25">
      <c r="A114" s="1">
        <v>44062.629152002315</v>
      </c>
      <c r="B114" s="1" t="s">
        <v>38</v>
      </c>
      <c r="C114" s="1" t="s">
        <v>39</v>
      </c>
      <c r="D114" s="1">
        <v>2</v>
      </c>
      <c r="E114" s="1" t="s">
        <v>783</v>
      </c>
      <c r="F114" s="8" t="s">
        <v>3579</v>
      </c>
      <c r="G114" s="1" t="s">
        <v>117</v>
      </c>
      <c r="H114" s="1" t="s">
        <v>784</v>
      </c>
      <c r="I114" s="8" t="s">
        <v>3580</v>
      </c>
      <c r="J114" s="1" t="s">
        <v>119</v>
      </c>
      <c r="K114" s="1" t="s">
        <v>785</v>
      </c>
      <c r="L114" s="8" t="s">
        <v>3581</v>
      </c>
      <c r="M114" s="1" t="s">
        <v>43</v>
      </c>
      <c r="N114" s="1" t="s">
        <v>786</v>
      </c>
      <c r="O114" s="8" t="s">
        <v>3244</v>
      </c>
      <c r="P114" s="1" t="s">
        <v>45</v>
      </c>
      <c r="Q114" s="1" t="s">
        <v>787</v>
      </c>
      <c r="R114" s="8" t="s">
        <v>3425</v>
      </c>
      <c r="S114" s="1" t="s">
        <v>47</v>
      </c>
      <c r="T114" s="1" t="s">
        <v>48</v>
      </c>
      <c r="U114" s="1" t="s">
        <v>49</v>
      </c>
      <c r="V114" s="1">
        <v>2</v>
      </c>
      <c r="W114" s="13" t="s">
        <v>788</v>
      </c>
      <c r="X114" s="8" t="s">
        <v>3463</v>
      </c>
      <c r="Y114" s="1" t="s">
        <v>789</v>
      </c>
      <c r="Z114" s="1" t="s">
        <v>52</v>
      </c>
      <c r="AA114" s="1" t="s">
        <v>53</v>
      </c>
      <c r="AB114" s="1" t="s">
        <v>790</v>
      </c>
      <c r="AC114" s="8" t="s">
        <v>4105</v>
      </c>
      <c r="AD114" s="1" t="s">
        <v>791</v>
      </c>
      <c r="AE114" s="8" t="s">
        <v>3582</v>
      </c>
      <c r="AF114" s="1" t="s">
        <v>792</v>
      </c>
      <c r="AG114" s="8" t="s">
        <v>3583</v>
      </c>
      <c r="AH114" s="1">
        <v>4</v>
      </c>
      <c r="AI114" s="1" t="s">
        <v>793</v>
      </c>
      <c r="AJ114" s="8" t="s">
        <v>3240</v>
      </c>
      <c r="AK114" s="1">
        <v>4</v>
      </c>
      <c r="AL114" s="1" t="s">
        <v>794</v>
      </c>
      <c r="AM114" s="8" t="s">
        <v>3562</v>
      </c>
      <c r="AN114" s="1">
        <v>3</v>
      </c>
      <c r="AO114" s="1" t="s">
        <v>795</v>
      </c>
      <c r="AP114" s="8" t="s">
        <v>3292</v>
      </c>
      <c r="AQ114" s="1">
        <v>4</v>
      </c>
      <c r="AR114" s="1" t="s">
        <v>60</v>
      </c>
      <c r="AS114" s="13" t="s">
        <v>796</v>
      </c>
      <c r="AT114" s="8" t="s">
        <v>3584</v>
      </c>
      <c r="AU114" s="1" t="s">
        <v>112</v>
      </c>
      <c r="AV114" s="1" t="s">
        <v>207</v>
      </c>
      <c r="AW114" s="1" t="s">
        <v>64</v>
      </c>
      <c r="AX114" s="1" t="s">
        <v>797</v>
      </c>
      <c r="AY114" s="8"/>
      <c r="AZ114" s="3" t="s">
        <v>798</v>
      </c>
      <c r="BA114" s="9" t="s">
        <v>3273</v>
      </c>
      <c r="BB114" s="3" t="s">
        <v>6075</v>
      </c>
      <c r="BC114" s="18"/>
    </row>
    <row r="115" spans="1:55" s="2" customFormat="1" ht="343.2" x14ac:dyDescent="0.25">
      <c r="A115" s="1">
        <v>44062.656280671297</v>
      </c>
      <c r="B115" s="1" t="s">
        <v>38</v>
      </c>
      <c r="C115" s="1" t="s">
        <v>39</v>
      </c>
      <c r="D115" s="1">
        <v>2</v>
      </c>
      <c r="E115" s="1" t="s">
        <v>799</v>
      </c>
      <c r="F115" s="8" t="s">
        <v>3585</v>
      </c>
      <c r="G115" s="1" t="s">
        <v>41</v>
      </c>
      <c r="H115" s="1" t="s">
        <v>800</v>
      </c>
      <c r="I115" s="8" t="s">
        <v>3265</v>
      </c>
      <c r="L115" s="9"/>
      <c r="M115" s="1" t="s">
        <v>43</v>
      </c>
      <c r="N115" s="1" t="s">
        <v>801</v>
      </c>
      <c r="O115" s="8" t="s">
        <v>3373</v>
      </c>
      <c r="P115" s="1" t="s">
        <v>45</v>
      </c>
      <c r="Q115" s="1" t="s">
        <v>802</v>
      </c>
      <c r="R115" s="8" t="s">
        <v>3586</v>
      </c>
      <c r="S115" s="1" t="s">
        <v>47</v>
      </c>
      <c r="T115" s="1" t="s">
        <v>48</v>
      </c>
      <c r="U115" s="1" t="s">
        <v>49</v>
      </c>
      <c r="V115" s="1">
        <v>4</v>
      </c>
      <c r="W115" s="1" t="s">
        <v>256</v>
      </c>
      <c r="X115" s="8"/>
      <c r="Y115" s="1" t="s">
        <v>72</v>
      </c>
      <c r="Z115" s="1" t="s">
        <v>91</v>
      </c>
      <c r="AA115" s="1" t="s">
        <v>53</v>
      </c>
      <c r="AB115" s="1" t="s">
        <v>803</v>
      </c>
      <c r="AC115" s="8" t="s">
        <v>3443</v>
      </c>
      <c r="AD115" s="1" t="s">
        <v>804</v>
      </c>
      <c r="AE115" s="8" t="s">
        <v>6054</v>
      </c>
      <c r="AF115" s="1" t="s">
        <v>805</v>
      </c>
      <c r="AG115" s="8" t="s">
        <v>3587</v>
      </c>
      <c r="AH115" s="1">
        <v>3</v>
      </c>
      <c r="AI115" s="1" t="s">
        <v>806</v>
      </c>
      <c r="AJ115" s="8" t="s">
        <v>3588</v>
      </c>
      <c r="AK115" s="1">
        <v>4</v>
      </c>
      <c r="AL115" s="1" t="s">
        <v>807</v>
      </c>
      <c r="AM115" s="8" t="s">
        <v>3589</v>
      </c>
      <c r="AN115" s="1">
        <v>3</v>
      </c>
      <c r="AO115" s="1" t="s">
        <v>808</v>
      </c>
      <c r="AP115" s="8" t="s">
        <v>3571</v>
      </c>
      <c r="AQ115" s="1">
        <v>4</v>
      </c>
      <c r="AR115" s="1" t="s">
        <v>80</v>
      </c>
      <c r="AS115" s="1" t="s">
        <v>809</v>
      </c>
      <c r="AT115" s="8" t="s">
        <v>3590</v>
      </c>
      <c r="AU115" s="1" t="s">
        <v>112</v>
      </c>
      <c r="AV115" s="1" t="s">
        <v>160</v>
      </c>
      <c r="AW115" s="1" t="s">
        <v>64</v>
      </c>
      <c r="AY115" s="9"/>
      <c r="AZ115" s="1" t="s">
        <v>65</v>
      </c>
      <c r="BA115" s="9"/>
      <c r="BB115" s="3" t="s">
        <v>6075</v>
      </c>
      <c r="BC115" s="18"/>
    </row>
    <row r="116" spans="1:55" s="2" customFormat="1" ht="409.6" x14ac:dyDescent="0.25">
      <c r="A116" s="1">
        <v>44062.667285474541</v>
      </c>
      <c r="B116" s="1" t="s">
        <v>38</v>
      </c>
      <c r="C116" s="1" t="s">
        <v>143</v>
      </c>
      <c r="D116" s="1">
        <v>3</v>
      </c>
      <c r="E116" s="1" t="s">
        <v>810</v>
      </c>
      <c r="F116" s="8" t="s">
        <v>3591</v>
      </c>
      <c r="G116" s="1" t="s">
        <v>117</v>
      </c>
      <c r="H116" s="1" t="s">
        <v>811</v>
      </c>
      <c r="I116" s="8" t="s">
        <v>3592</v>
      </c>
      <c r="J116" s="1" t="s">
        <v>146</v>
      </c>
      <c r="K116" s="1" t="s">
        <v>812</v>
      </c>
      <c r="L116" s="8" t="s">
        <v>3515</v>
      </c>
      <c r="M116" s="1" t="s">
        <v>101</v>
      </c>
      <c r="N116" s="1" t="s">
        <v>813</v>
      </c>
      <c r="O116" s="8" t="s">
        <v>3389</v>
      </c>
      <c r="P116" s="1" t="s">
        <v>87</v>
      </c>
      <c r="Q116" s="1" t="s">
        <v>814</v>
      </c>
      <c r="R116" s="8" t="s">
        <v>3522</v>
      </c>
      <c r="S116" s="1" t="s">
        <v>143</v>
      </c>
      <c r="T116" s="1" t="s">
        <v>49</v>
      </c>
      <c r="U116" s="1" t="s">
        <v>70</v>
      </c>
      <c r="V116" s="1">
        <v>3</v>
      </c>
      <c r="W116" s="1" t="s">
        <v>123</v>
      </c>
      <c r="X116" s="8"/>
      <c r="Y116" s="1" t="s">
        <v>51</v>
      </c>
      <c r="Z116" s="1" t="s">
        <v>73</v>
      </c>
      <c r="AA116" s="1" t="s">
        <v>53</v>
      </c>
      <c r="AB116" s="1" t="s">
        <v>815</v>
      </c>
      <c r="AC116" s="8" t="s">
        <v>4106</v>
      </c>
      <c r="AD116" s="1" t="s">
        <v>816</v>
      </c>
      <c r="AE116" s="8" t="s">
        <v>3286</v>
      </c>
      <c r="AF116" s="1" t="s">
        <v>817</v>
      </c>
      <c r="AG116" s="8" t="s">
        <v>3474</v>
      </c>
      <c r="AH116" s="1">
        <v>2</v>
      </c>
      <c r="AI116" s="1" t="s">
        <v>818</v>
      </c>
      <c r="AJ116" s="8" t="s">
        <v>3593</v>
      </c>
      <c r="AK116" s="1">
        <v>4</v>
      </c>
      <c r="AL116" s="1" t="s">
        <v>818</v>
      </c>
      <c r="AM116" s="8" t="s">
        <v>3594</v>
      </c>
      <c r="AN116" s="1">
        <v>4</v>
      </c>
      <c r="AO116" s="1" t="s">
        <v>819</v>
      </c>
      <c r="AP116" s="8" t="s">
        <v>3355</v>
      </c>
      <c r="AQ116" s="1">
        <v>4</v>
      </c>
      <c r="AR116" s="1" t="s">
        <v>60</v>
      </c>
      <c r="AS116" s="1" t="s">
        <v>820</v>
      </c>
      <c r="AT116" s="8" t="s">
        <v>3595</v>
      </c>
      <c r="AU116" s="1" t="s">
        <v>62</v>
      </c>
      <c r="AV116" s="1" t="s">
        <v>821</v>
      </c>
      <c r="AW116" s="1" t="s">
        <v>64</v>
      </c>
      <c r="AY116" s="9"/>
      <c r="AZ116" s="1" t="s">
        <v>65</v>
      </c>
      <c r="BA116" s="9"/>
      <c r="BB116" s="3" t="s">
        <v>6075</v>
      </c>
      <c r="BC116" s="18"/>
    </row>
    <row r="117" spans="1:55" s="2" customFormat="1" ht="224.4" x14ac:dyDescent="0.25">
      <c r="A117" s="1">
        <v>44062.730606180558</v>
      </c>
      <c r="B117" s="1" t="s">
        <v>38</v>
      </c>
      <c r="C117" s="1" t="s">
        <v>143</v>
      </c>
      <c r="D117" s="1">
        <v>2</v>
      </c>
      <c r="E117" s="1" t="s">
        <v>822</v>
      </c>
      <c r="F117" s="8" t="s">
        <v>3596</v>
      </c>
      <c r="G117" s="1" t="s">
        <v>41</v>
      </c>
      <c r="H117" s="1" t="s">
        <v>823</v>
      </c>
      <c r="I117" s="8" t="s">
        <v>3597</v>
      </c>
      <c r="L117" s="9"/>
      <c r="M117" s="1" t="s">
        <v>101</v>
      </c>
      <c r="N117" s="1" t="s">
        <v>824</v>
      </c>
      <c r="O117" s="8" t="s">
        <v>3554</v>
      </c>
      <c r="P117" s="1" t="s">
        <v>45</v>
      </c>
      <c r="Q117" s="1" t="s">
        <v>825</v>
      </c>
      <c r="R117" s="8" t="s">
        <v>3246</v>
      </c>
      <c r="S117" s="1" t="s">
        <v>39</v>
      </c>
      <c r="T117" s="1" t="s">
        <v>48</v>
      </c>
      <c r="U117" s="1" t="s">
        <v>49</v>
      </c>
      <c r="V117" s="1">
        <v>3</v>
      </c>
      <c r="W117" s="1" t="s">
        <v>243</v>
      </c>
      <c r="X117" s="8"/>
      <c r="Y117" s="1" t="s">
        <v>135</v>
      </c>
      <c r="Z117" s="1" t="s">
        <v>73</v>
      </c>
      <c r="AA117" s="1" t="s">
        <v>53</v>
      </c>
      <c r="AB117" s="1" t="s">
        <v>826</v>
      </c>
      <c r="AC117" s="8" t="s">
        <v>3598</v>
      </c>
      <c r="AD117" s="1" t="s">
        <v>827</v>
      </c>
      <c r="AE117" s="8" t="s">
        <v>6054</v>
      </c>
      <c r="AF117" s="1" t="s">
        <v>828</v>
      </c>
      <c r="AG117" s="8" t="s">
        <v>3260</v>
      </c>
      <c r="AH117" s="1">
        <v>2</v>
      </c>
      <c r="AI117" s="1" t="s">
        <v>829</v>
      </c>
      <c r="AJ117" s="8" t="s">
        <v>3599</v>
      </c>
      <c r="AK117" s="1">
        <v>4</v>
      </c>
      <c r="AL117" s="1" t="s">
        <v>830</v>
      </c>
      <c r="AM117" s="8" t="s">
        <v>3600</v>
      </c>
      <c r="AN117" s="1">
        <v>3</v>
      </c>
      <c r="AO117" s="1" t="s">
        <v>831</v>
      </c>
      <c r="AP117" s="8" t="s">
        <v>3601</v>
      </c>
      <c r="AQ117" s="1">
        <v>4</v>
      </c>
      <c r="AR117" s="1" t="s">
        <v>60</v>
      </c>
      <c r="AS117" s="1" t="s">
        <v>832</v>
      </c>
      <c r="AT117" s="8" t="s">
        <v>3602</v>
      </c>
      <c r="AU117" s="1" t="s">
        <v>112</v>
      </c>
      <c r="AV117" s="1" t="s">
        <v>63</v>
      </c>
      <c r="AW117" s="1" t="s">
        <v>64</v>
      </c>
      <c r="AY117" s="9"/>
      <c r="AZ117" s="1" t="s">
        <v>65</v>
      </c>
      <c r="BA117" s="9"/>
      <c r="BB117" s="3" t="s">
        <v>6075</v>
      </c>
      <c r="BC117" s="18"/>
    </row>
    <row r="118" spans="1:55" s="2" customFormat="1" ht="171.6" x14ac:dyDescent="0.25">
      <c r="A118" s="1">
        <v>44062.832139930557</v>
      </c>
      <c r="B118" s="1" t="s">
        <v>38</v>
      </c>
      <c r="C118" s="1" t="s">
        <v>89</v>
      </c>
      <c r="D118" s="1">
        <v>2</v>
      </c>
      <c r="E118" s="1" t="s">
        <v>833</v>
      </c>
      <c r="F118" s="8" t="s">
        <v>3603</v>
      </c>
      <c r="G118" s="1" t="s">
        <v>41</v>
      </c>
      <c r="H118" s="1" t="s">
        <v>834</v>
      </c>
      <c r="I118" s="8" t="s">
        <v>3977</v>
      </c>
      <c r="L118" s="9"/>
      <c r="M118" s="1" t="s">
        <v>43</v>
      </c>
      <c r="N118" s="1" t="s">
        <v>835</v>
      </c>
      <c r="O118" s="8" t="s">
        <v>3287</v>
      </c>
      <c r="P118" s="1" t="s">
        <v>87</v>
      </c>
      <c r="Q118" s="1" t="s">
        <v>836</v>
      </c>
      <c r="R118" s="8" t="s">
        <v>3604</v>
      </c>
      <c r="S118" s="1" t="s">
        <v>89</v>
      </c>
      <c r="T118" s="1" t="s">
        <v>49</v>
      </c>
      <c r="U118" s="1" t="s">
        <v>49</v>
      </c>
      <c r="V118" s="1">
        <v>4</v>
      </c>
      <c r="W118" s="1" t="s">
        <v>71</v>
      </c>
      <c r="X118" s="8"/>
      <c r="Y118" s="1" t="s">
        <v>90</v>
      </c>
      <c r="Z118" s="1" t="s">
        <v>52</v>
      </c>
      <c r="AA118" s="1" t="s">
        <v>53</v>
      </c>
      <c r="AB118" s="1" t="s">
        <v>837</v>
      </c>
      <c r="AC118" s="8" t="s">
        <v>3329</v>
      </c>
      <c r="AD118" s="13" t="s">
        <v>838</v>
      </c>
      <c r="AE118" s="8" t="s">
        <v>3482</v>
      </c>
      <c r="AF118" s="1" t="s">
        <v>839</v>
      </c>
      <c r="AG118" s="8" t="s">
        <v>3605</v>
      </c>
      <c r="AH118" s="1">
        <v>3</v>
      </c>
      <c r="AI118" s="1" t="s">
        <v>840</v>
      </c>
      <c r="AJ118" s="8" t="s">
        <v>3355</v>
      </c>
      <c r="AK118" s="1">
        <v>3</v>
      </c>
      <c r="AL118" s="1" t="s">
        <v>841</v>
      </c>
      <c r="AM118" s="8" t="s">
        <v>3606</v>
      </c>
      <c r="AN118" s="1">
        <v>3</v>
      </c>
      <c r="AO118" s="1" t="s">
        <v>842</v>
      </c>
      <c r="AP118" s="8" t="s">
        <v>3571</v>
      </c>
      <c r="AQ118" s="1">
        <v>3</v>
      </c>
      <c r="AR118" s="1" t="s">
        <v>80</v>
      </c>
      <c r="AS118" s="1" t="s">
        <v>843</v>
      </c>
      <c r="AT118" s="8" t="s">
        <v>3316</v>
      </c>
      <c r="AU118" s="1" t="s">
        <v>62</v>
      </c>
      <c r="AV118" s="1" t="s">
        <v>160</v>
      </c>
      <c r="AW118" s="1" t="s">
        <v>844</v>
      </c>
      <c r="AY118" s="9"/>
      <c r="AZ118" s="1" t="s">
        <v>65</v>
      </c>
      <c r="BA118" s="9"/>
      <c r="BB118" s="3" t="s">
        <v>6075</v>
      </c>
      <c r="BC118" s="18"/>
    </row>
    <row r="119" spans="1:55" s="2" customFormat="1" ht="409.6" x14ac:dyDescent="0.25">
      <c r="A119" s="1">
        <v>44063.010138206024</v>
      </c>
      <c r="B119" s="1" t="s">
        <v>38</v>
      </c>
      <c r="C119" s="1" t="s">
        <v>209</v>
      </c>
      <c r="D119" s="1">
        <v>1</v>
      </c>
      <c r="E119" s="1" t="s">
        <v>845</v>
      </c>
      <c r="F119" s="8" t="s">
        <v>3534</v>
      </c>
      <c r="G119" s="1" t="s">
        <v>41</v>
      </c>
      <c r="H119" s="1" t="s">
        <v>846</v>
      </c>
      <c r="I119" s="8" t="s">
        <v>3405</v>
      </c>
      <c r="L119" s="9"/>
      <c r="M119" s="1" t="s">
        <v>43</v>
      </c>
      <c r="N119" s="1" t="s">
        <v>847</v>
      </c>
      <c r="O119" s="8" t="s">
        <v>4107</v>
      </c>
      <c r="P119" s="1" t="s">
        <v>87</v>
      </c>
      <c r="Q119" s="1" t="s">
        <v>848</v>
      </c>
      <c r="R119" s="8" t="s">
        <v>3425</v>
      </c>
      <c r="S119" s="1" t="s">
        <v>89</v>
      </c>
      <c r="T119" s="1" t="s">
        <v>48</v>
      </c>
      <c r="U119" s="1" t="s">
        <v>49</v>
      </c>
      <c r="V119" s="1">
        <v>2</v>
      </c>
      <c r="W119" s="13" t="s">
        <v>849</v>
      </c>
      <c r="X119" s="8" t="s">
        <v>3607</v>
      </c>
      <c r="Y119" s="1" t="s">
        <v>850</v>
      </c>
      <c r="Z119" s="1" t="s">
        <v>52</v>
      </c>
      <c r="AA119" s="1" t="s">
        <v>53</v>
      </c>
      <c r="AB119" s="1" t="s">
        <v>851</v>
      </c>
      <c r="AC119" s="8" t="s">
        <v>3608</v>
      </c>
      <c r="AD119" s="1" t="s">
        <v>852</v>
      </c>
      <c r="AE119" s="8" t="s">
        <v>6055</v>
      </c>
      <c r="AF119" s="1" t="s">
        <v>853</v>
      </c>
      <c r="AG119" s="8" t="s">
        <v>3688</v>
      </c>
      <c r="AH119" s="1">
        <v>2</v>
      </c>
      <c r="AI119" s="1" t="s">
        <v>854</v>
      </c>
      <c r="AJ119" s="8" t="s">
        <v>4108</v>
      </c>
      <c r="AK119" s="1">
        <v>4</v>
      </c>
      <c r="AL119" s="1" t="s">
        <v>855</v>
      </c>
      <c r="AM119" s="8" t="s">
        <v>3609</v>
      </c>
      <c r="AN119" s="1">
        <v>2</v>
      </c>
      <c r="AO119" s="1" t="s">
        <v>856</v>
      </c>
      <c r="AP119" s="8" t="s">
        <v>3454</v>
      </c>
      <c r="AQ119" s="1">
        <v>4</v>
      </c>
      <c r="AR119" s="1" t="s">
        <v>80</v>
      </c>
      <c r="AS119" s="1" t="s">
        <v>857</v>
      </c>
      <c r="AT119" s="8" t="s">
        <v>3610</v>
      </c>
      <c r="AU119" s="1" t="s">
        <v>112</v>
      </c>
      <c r="AV119" s="1" t="s">
        <v>858</v>
      </c>
      <c r="AW119" s="1" t="s">
        <v>64</v>
      </c>
      <c r="AX119" s="1" t="s">
        <v>859</v>
      </c>
      <c r="AY119" s="8"/>
      <c r="AZ119" s="1" t="s">
        <v>65</v>
      </c>
      <c r="BA119" s="9"/>
      <c r="BB119" s="3" t="s">
        <v>6075</v>
      </c>
      <c r="BC119" s="18"/>
    </row>
    <row r="120" spans="1:55" s="2" customFormat="1" ht="224.4" x14ac:dyDescent="0.25">
      <c r="A120" s="1">
        <v>44063.089277743056</v>
      </c>
      <c r="B120" s="1" t="s">
        <v>38</v>
      </c>
      <c r="C120" s="1" t="s">
        <v>39</v>
      </c>
      <c r="D120" s="1">
        <v>4</v>
      </c>
      <c r="E120" s="1" t="s">
        <v>860</v>
      </c>
      <c r="F120" s="8" t="s">
        <v>3536</v>
      </c>
      <c r="G120" s="1" t="s">
        <v>41</v>
      </c>
      <c r="H120" s="1" t="s">
        <v>861</v>
      </c>
      <c r="I120" s="8" t="s">
        <v>3472</v>
      </c>
      <c r="L120" s="9"/>
      <c r="M120" s="1" t="s">
        <v>43</v>
      </c>
      <c r="N120" s="1" t="s">
        <v>862</v>
      </c>
      <c r="O120" s="8" t="s">
        <v>3611</v>
      </c>
      <c r="P120" s="1" t="s">
        <v>87</v>
      </c>
      <c r="Q120" s="1" t="s">
        <v>863</v>
      </c>
      <c r="R120" s="8" t="s">
        <v>3286</v>
      </c>
      <c r="S120" s="1" t="s">
        <v>89</v>
      </c>
      <c r="T120" s="1" t="s">
        <v>48</v>
      </c>
      <c r="U120" s="1" t="s">
        <v>49</v>
      </c>
      <c r="V120" s="1">
        <v>4</v>
      </c>
      <c r="W120" s="1" t="s">
        <v>243</v>
      </c>
      <c r="X120" s="8"/>
      <c r="Y120" s="1" t="s">
        <v>72</v>
      </c>
      <c r="Z120" s="1" t="s">
        <v>73</v>
      </c>
      <c r="AA120" s="1" t="s">
        <v>53</v>
      </c>
      <c r="AB120" s="1" t="s">
        <v>864</v>
      </c>
      <c r="AC120" s="8" t="s">
        <v>3264</v>
      </c>
      <c r="AD120" s="1" t="s">
        <v>865</v>
      </c>
      <c r="AE120" s="8" t="s">
        <v>3425</v>
      </c>
      <c r="AF120" s="1" t="s">
        <v>866</v>
      </c>
      <c r="AG120" s="8" t="s">
        <v>3556</v>
      </c>
      <c r="AH120" s="1">
        <v>5</v>
      </c>
      <c r="AI120" s="1" t="s">
        <v>867</v>
      </c>
      <c r="AJ120" s="8" t="s">
        <v>3612</v>
      </c>
      <c r="AK120" s="1">
        <v>4</v>
      </c>
      <c r="AL120" s="1" t="s">
        <v>868</v>
      </c>
      <c r="AM120" s="8" t="s">
        <v>3613</v>
      </c>
      <c r="AN120" s="1">
        <v>3</v>
      </c>
      <c r="AO120" s="1" t="s">
        <v>869</v>
      </c>
      <c r="AP120" s="8" t="s">
        <v>3614</v>
      </c>
      <c r="AQ120" s="1">
        <v>3</v>
      </c>
      <c r="AR120" s="1" t="s">
        <v>60</v>
      </c>
      <c r="AS120" s="1" t="s">
        <v>870</v>
      </c>
      <c r="AT120" s="8" t="s">
        <v>3427</v>
      </c>
      <c r="AU120" s="1" t="s">
        <v>112</v>
      </c>
      <c r="AV120" s="1" t="s">
        <v>63</v>
      </c>
      <c r="AW120" s="1" t="s">
        <v>64</v>
      </c>
      <c r="AY120" s="9"/>
      <c r="AZ120" s="1" t="s">
        <v>65</v>
      </c>
      <c r="BA120" s="9"/>
      <c r="BB120" s="3" t="s">
        <v>6075</v>
      </c>
      <c r="BC120" s="18"/>
    </row>
    <row r="121" spans="1:55" s="2" customFormat="1" ht="290.39999999999998" x14ac:dyDescent="0.25">
      <c r="A121" s="1">
        <v>44063.45037982639</v>
      </c>
      <c r="B121" s="1" t="s">
        <v>38</v>
      </c>
      <c r="C121" s="1" t="s">
        <v>47</v>
      </c>
      <c r="D121" s="1">
        <v>1</v>
      </c>
      <c r="E121" s="1" t="s">
        <v>887</v>
      </c>
      <c r="F121" s="8" t="s">
        <v>3431</v>
      </c>
      <c r="G121" s="1" t="s">
        <v>117</v>
      </c>
      <c r="H121" s="1" t="s">
        <v>888</v>
      </c>
      <c r="I121" s="8" t="s">
        <v>2745</v>
      </c>
      <c r="J121" s="1" t="s">
        <v>146</v>
      </c>
      <c r="K121" s="1" t="s">
        <v>889</v>
      </c>
      <c r="L121" s="8" t="s">
        <v>3619</v>
      </c>
      <c r="M121" s="1" t="s">
        <v>43</v>
      </c>
      <c r="N121" s="1" t="s">
        <v>890</v>
      </c>
      <c r="O121" s="8" t="s">
        <v>3373</v>
      </c>
      <c r="P121" s="1" t="s">
        <v>87</v>
      </c>
      <c r="Q121" s="1" t="s">
        <v>891</v>
      </c>
      <c r="R121" s="8" t="s">
        <v>3620</v>
      </c>
      <c r="S121" s="1" t="s">
        <v>47</v>
      </c>
      <c r="T121" s="1" t="s">
        <v>49</v>
      </c>
      <c r="U121" s="1" t="s">
        <v>49</v>
      </c>
      <c r="V121" s="1">
        <v>4</v>
      </c>
      <c r="W121" s="1" t="s">
        <v>373</v>
      </c>
      <c r="X121" s="8"/>
      <c r="Y121" s="1" t="s">
        <v>72</v>
      </c>
      <c r="Z121" s="1" t="s">
        <v>892</v>
      </c>
      <c r="AA121" s="1" t="s">
        <v>892</v>
      </c>
      <c r="AB121" s="1" t="s">
        <v>893</v>
      </c>
      <c r="AC121" s="8" t="s">
        <v>3621</v>
      </c>
      <c r="AD121" s="1" t="s">
        <v>894</v>
      </c>
      <c r="AE121" s="8" t="s">
        <v>3265</v>
      </c>
      <c r="AF121" s="1" t="s">
        <v>895</v>
      </c>
      <c r="AG121" s="8" t="s">
        <v>3241</v>
      </c>
      <c r="AH121" s="1">
        <v>3</v>
      </c>
      <c r="AI121" s="1" t="s">
        <v>895</v>
      </c>
      <c r="AJ121" s="8" t="s">
        <v>3241</v>
      </c>
      <c r="AK121" s="1">
        <v>3</v>
      </c>
      <c r="AL121" s="1" t="s">
        <v>895</v>
      </c>
      <c r="AM121" s="8" t="s">
        <v>3241</v>
      </c>
      <c r="AN121" s="1">
        <v>3</v>
      </c>
      <c r="AO121" s="1" t="s">
        <v>895</v>
      </c>
      <c r="AP121" s="8" t="s">
        <v>3241</v>
      </c>
      <c r="AQ121" s="1">
        <v>3</v>
      </c>
      <c r="AR121" s="1" t="s">
        <v>80</v>
      </c>
      <c r="AS121" s="1" t="s">
        <v>896</v>
      </c>
      <c r="AT121" s="8" t="s">
        <v>3329</v>
      </c>
      <c r="AU121" s="1" t="s">
        <v>62</v>
      </c>
      <c r="AV121" s="1" t="s">
        <v>82</v>
      </c>
      <c r="AW121" s="1" t="s">
        <v>64</v>
      </c>
      <c r="AY121" s="9"/>
      <c r="AZ121" s="1" t="s">
        <v>65</v>
      </c>
      <c r="BA121" s="9"/>
      <c r="BB121" s="3" t="s">
        <v>6075</v>
      </c>
      <c r="BC121" s="18"/>
    </row>
    <row r="122" spans="1:55" s="2" customFormat="1" ht="250.8" x14ac:dyDescent="0.25">
      <c r="A122" s="1">
        <v>44063.461008900464</v>
      </c>
      <c r="B122" s="1" t="s">
        <v>38</v>
      </c>
      <c r="C122" s="1" t="s">
        <v>39</v>
      </c>
      <c r="D122" s="1">
        <v>3</v>
      </c>
      <c r="E122" s="1" t="s">
        <v>908</v>
      </c>
      <c r="F122" s="8" t="s">
        <v>3625</v>
      </c>
      <c r="G122" s="1" t="s">
        <v>41</v>
      </c>
      <c r="H122" s="1" t="s">
        <v>909</v>
      </c>
      <c r="I122" s="8" t="s">
        <v>3626</v>
      </c>
      <c r="L122" s="9"/>
      <c r="M122" s="1" t="s">
        <v>43</v>
      </c>
      <c r="N122" s="1" t="s">
        <v>910</v>
      </c>
      <c r="O122" s="8" t="s">
        <v>3580</v>
      </c>
      <c r="P122" s="1" t="s">
        <v>87</v>
      </c>
      <c r="Q122" s="1" t="s">
        <v>911</v>
      </c>
      <c r="R122" s="8" t="s">
        <v>3286</v>
      </c>
      <c r="S122" s="1" t="s">
        <v>89</v>
      </c>
      <c r="T122" s="1" t="s">
        <v>48</v>
      </c>
      <c r="U122" s="1" t="s">
        <v>48</v>
      </c>
      <c r="V122" s="1">
        <v>3</v>
      </c>
      <c r="W122" s="1" t="s">
        <v>228</v>
      </c>
      <c r="X122" s="8"/>
      <c r="Y122" s="1" t="s">
        <v>229</v>
      </c>
      <c r="Z122" s="1" t="s">
        <v>52</v>
      </c>
      <c r="AA122" s="1" t="s">
        <v>53</v>
      </c>
      <c r="AB122" s="1" t="s">
        <v>912</v>
      </c>
      <c r="AC122" s="8" t="s">
        <v>3627</v>
      </c>
      <c r="AD122" s="1" t="s">
        <v>913</v>
      </c>
      <c r="AE122" s="8" t="s">
        <v>3265</v>
      </c>
      <c r="AF122" s="1" t="s">
        <v>914</v>
      </c>
      <c r="AG122" s="8" t="s">
        <v>3635</v>
      </c>
      <c r="AH122" s="1">
        <v>2</v>
      </c>
      <c r="AI122" s="1" t="s">
        <v>915</v>
      </c>
      <c r="AJ122" s="8" t="s">
        <v>3355</v>
      </c>
      <c r="AK122" s="1">
        <v>3</v>
      </c>
      <c r="AL122" s="1" t="s">
        <v>916</v>
      </c>
      <c r="AM122" s="8" t="s">
        <v>3628</v>
      </c>
      <c r="AN122" s="1">
        <v>2</v>
      </c>
      <c r="AO122" s="1" t="s">
        <v>917</v>
      </c>
      <c r="AP122" s="8" t="s">
        <v>3629</v>
      </c>
      <c r="AQ122" s="1">
        <v>3</v>
      </c>
      <c r="AR122" s="1" t="s">
        <v>80</v>
      </c>
      <c r="AS122" s="1" t="s">
        <v>918</v>
      </c>
      <c r="AT122" s="8" t="s">
        <v>3293</v>
      </c>
      <c r="AU122" s="1" t="s">
        <v>112</v>
      </c>
      <c r="AV122" s="1" t="s">
        <v>160</v>
      </c>
      <c r="AW122" s="1" t="s">
        <v>64</v>
      </c>
      <c r="AY122" s="9"/>
      <c r="AZ122" s="1" t="s">
        <v>65</v>
      </c>
      <c r="BA122" s="9"/>
      <c r="BB122" s="3" t="s">
        <v>6075</v>
      </c>
      <c r="BC122" s="18"/>
    </row>
    <row r="123" spans="1:55" s="2" customFormat="1" ht="237.6" x14ac:dyDescent="0.25">
      <c r="A123" s="1">
        <v>44063.475470138888</v>
      </c>
      <c r="B123" s="1" t="s">
        <v>38</v>
      </c>
      <c r="C123" s="1" t="s">
        <v>143</v>
      </c>
      <c r="D123" s="1">
        <v>1</v>
      </c>
      <c r="E123" s="1" t="s">
        <v>919</v>
      </c>
      <c r="F123" s="8" t="s">
        <v>3630</v>
      </c>
      <c r="G123" s="1" t="s">
        <v>41</v>
      </c>
      <c r="H123" s="1" t="s">
        <v>920</v>
      </c>
      <c r="I123" s="8" t="s">
        <v>3372</v>
      </c>
      <c r="L123" s="9"/>
      <c r="M123" s="1" t="s">
        <v>43</v>
      </c>
      <c r="N123" s="1" t="s">
        <v>921</v>
      </c>
      <c r="O123" s="8" t="s">
        <v>3631</v>
      </c>
      <c r="P123" s="1" t="s">
        <v>87</v>
      </c>
      <c r="Q123" s="1" t="s">
        <v>922</v>
      </c>
      <c r="R123" s="8" t="s">
        <v>3286</v>
      </c>
      <c r="S123" s="1" t="s">
        <v>89</v>
      </c>
      <c r="T123" s="1" t="s">
        <v>48</v>
      </c>
      <c r="U123" s="1" t="s">
        <v>49</v>
      </c>
      <c r="V123" s="1">
        <v>3</v>
      </c>
      <c r="W123" s="1" t="s">
        <v>50</v>
      </c>
      <c r="X123" s="8"/>
      <c r="Y123" s="1" t="s">
        <v>51</v>
      </c>
      <c r="Z123" s="1" t="s">
        <v>52</v>
      </c>
      <c r="AA123" s="1" t="s">
        <v>53</v>
      </c>
      <c r="AB123" s="1" t="s">
        <v>923</v>
      </c>
      <c r="AC123" s="8" t="s">
        <v>3632</v>
      </c>
      <c r="AD123" s="1" t="s">
        <v>924</v>
      </c>
      <c r="AE123" s="8" t="s">
        <v>6056</v>
      </c>
      <c r="AF123" s="1" t="s">
        <v>925</v>
      </c>
      <c r="AG123" s="8" t="s">
        <v>3633</v>
      </c>
      <c r="AH123" s="1">
        <v>3</v>
      </c>
      <c r="AI123" s="1" t="s">
        <v>926</v>
      </c>
      <c r="AJ123" s="8" t="s">
        <v>3346</v>
      </c>
      <c r="AK123" s="1">
        <v>3</v>
      </c>
      <c r="AL123" s="1" t="s">
        <v>927</v>
      </c>
      <c r="AM123" s="8" t="s">
        <v>3593</v>
      </c>
      <c r="AN123" s="1">
        <v>3</v>
      </c>
      <c r="AO123" s="1" t="s">
        <v>926</v>
      </c>
      <c r="AP123" s="8" t="s">
        <v>3346</v>
      </c>
      <c r="AQ123" s="1">
        <v>3</v>
      </c>
      <c r="AR123" s="1" t="s">
        <v>60</v>
      </c>
      <c r="AS123" s="1" t="s">
        <v>928</v>
      </c>
      <c r="AT123" s="8" t="s">
        <v>3634</v>
      </c>
      <c r="AU123" s="1" t="s">
        <v>62</v>
      </c>
      <c r="AV123" s="1" t="s">
        <v>63</v>
      </c>
      <c r="AW123" s="1" t="s">
        <v>64</v>
      </c>
      <c r="AY123" s="9"/>
      <c r="AZ123" s="1" t="s">
        <v>65</v>
      </c>
      <c r="BA123" s="9"/>
      <c r="BB123" s="3" t="s">
        <v>6075</v>
      </c>
      <c r="BC123" s="18"/>
    </row>
    <row r="124" spans="1:55" s="2" customFormat="1" ht="264" x14ac:dyDescent="0.25">
      <c r="A124" s="1">
        <v>44063.483970636575</v>
      </c>
      <c r="B124" s="1" t="s">
        <v>38</v>
      </c>
      <c r="C124" s="1" t="s">
        <v>39</v>
      </c>
      <c r="D124" s="1">
        <v>4</v>
      </c>
      <c r="E124" s="1" t="s">
        <v>943</v>
      </c>
      <c r="F124" s="8" t="s">
        <v>3638</v>
      </c>
      <c r="G124" s="1" t="s">
        <v>117</v>
      </c>
      <c r="H124" s="1" t="s">
        <v>944</v>
      </c>
      <c r="I124" s="8" t="s">
        <v>3286</v>
      </c>
      <c r="J124" s="1" t="s">
        <v>146</v>
      </c>
      <c r="K124" s="1" t="s">
        <v>945</v>
      </c>
      <c r="L124" s="8" t="s">
        <v>3639</v>
      </c>
      <c r="M124" s="1" t="s">
        <v>43</v>
      </c>
      <c r="N124" s="1" t="s">
        <v>946</v>
      </c>
      <c r="O124" s="8" t="s">
        <v>3640</v>
      </c>
      <c r="P124" s="1" t="s">
        <v>87</v>
      </c>
      <c r="Q124" s="1" t="s">
        <v>947</v>
      </c>
      <c r="R124" s="8" t="s">
        <v>3286</v>
      </c>
      <c r="S124" s="1" t="s">
        <v>143</v>
      </c>
      <c r="T124" s="1" t="s">
        <v>48</v>
      </c>
      <c r="U124" s="1" t="s">
        <v>49</v>
      </c>
      <c r="V124" s="1">
        <v>4</v>
      </c>
      <c r="W124" s="1" t="s">
        <v>228</v>
      </c>
      <c r="X124" s="8"/>
      <c r="Y124" s="1" t="s">
        <v>72</v>
      </c>
      <c r="Z124" s="1" t="s">
        <v>52</v>
      </c>
      <c r="AA124" s="1" t="s">
        <v>53</v>
      </c>
      <c r="AB124" s="1" t="s">
        <v>948</v>
      </c>
      <c r="AC124" s="8" t="s">
        <v>3641</v>
      </c>
      <c r="AD124" s="1" t="s">
        <v>949</v>
      </c>
      <c r="AE124" s="8" t="s">
        <v>3346</v>
      </c>
      <c r="AF124" s="1" t="s">
        <v>950</v>
      </c>
      <c r="AG124" s="8" t="s">
        <v>3533</v>
      </c>
      <c r="AH124" s="1">
        <v>3</v>
      </c>
      <c r="AI124" s="1" t="s">
        <v>951</v>
      </c>
      <c r="AJ124" s="8" t="s">
        <v>3556</v>
      </c>
      <c r="AK124" s="1">
        <v>4</v>
      </c>
      <c r="AL124" s="1" t="s">
        <v>952</v>
      </c>
      <c r="AM124" s="8" t="s">
        <v>3474</v>
      </c>
      <c r="AN124" s="1">
        <v>3</v>
      </c>
      <c r="AO124" s="1" t="s">
        <v>953</v>
      </c>
      <c r="AP124" s="8" t="s">
        <v>3524</v>
      </c>
      <c r="AQ124" s="1">
        <v>3</v>
      </c>
      <c r="AR124" s="1" t="s">
        <v>60</v>
      </c>
      <c r="AS124" s="1" t="s">
        <v>954</v>
      </c>
      <c r="AT124" s="8" t="s">
        <v>3642</v>
      </c>
      <c r="AU124" s="1" t="s">
        <v>112</v>
      </c>
      <c r="AV124" s="1" t="s">
        <v>955</v>
      </c>
      <c r="AW124" s="1" t="s">
        <v>64</v>
      </c>
      <c r="AY124" s="9"/>
      <c r="AZ124" s="1" t="s">
        <v>65</v>
      </c>
      <c r="BA124" s="9"/>
      <c r="BB124" s="3" t="s">
        <v>6075</v>
      </c>
      <c r="BC124" s="18"/>
    </row>
    <row r="125" spans="1:55" s="2" customFormat="1" ht="396" x14ac:dyDescent="0.25">
      <c r="A125" s="1">
        <v>44063.486502129628</v>
      </c>
      <c r="B125" s="1" t="s">
        <v>38</v>
      </c>
      <c r="C125" s="1" t="s">
        <v>143</v>
      </c>
      <c r="D125" s="1">
        <v>3</v>
      </c>
      <c r="E125" s="1" t="s">
        <v>956</v>
      </c>
      <c r="F125" s="8" t="s">
        <v>3643</v>
      </c>
      <c r="G125" s="1" t="s">
        <v>41</v>
      </c>
      <c r="H125" s="1" t="s">
        <v>957</v>
      </c>
      <c r="I125" s="8" t="s">
        <v>3352</v>
      </c>
      <c r="L125" s="9"/>
      <c r="M125" s="1" t="s">
        <v>43</v>
      </c>
      <c r="N125" s="1" t="s">
        <v>958</v>
      </c>
      <c r="O125" s="8" t="s">
        <v>3640</v>
      </c>
      <c r="P125" s="1" t="s">
        <v>45</v>
      </c>
      <c r="Q125" s="1" t="s">
        <v>959</v>
      </c>
      <c r="R125" s="8" t="s">
        <v>3239</v>
      </c>
      <c r="S125" s="1" t="s">
        <v>89</v>
      </c>
      <c r="T125" s="1" t="s">
        <v>48</v>
      </c>
      <c r="U125" s="1" t="s">
        <v>49</v>
      </c>
      <c r="V125" s="1">
        <v>4</v>
      </c>
      <c r="W125" s="13" t="s">
        <v>960</v>
      </c>
      <c r="X125" s="8" t="s">
        <v>3644</v>
      </c>
      <c r="Y125" s="1" t="s">
        <v>961</v>
      </c>
      <c r="Z125" s="1" t="s">
        <v>73</v>
      </c>
      <c r="AA125" s="1" t="s">
        <v>53</v>
      </c>
      <c r="AB125" s="1" t="s">
        <v>962</v>
      </c>
      <c r="AC125" s="8" t="s">
        <v>3645</v>
      </c>
      <c r="AD125" s="1" t="s">
        <v>963</v>
      </c>
      <c r="AE125" s="8" t="s">
        <v>3286</v>
      </c>
      <c r="AF125" s="1" t="s">
        <v>964</v>
      </c>
      <c r="AG125" s="8" t="s">
        <v>3646</v>
      </c>
      <c r="AH125" s="1">
        <v>3</v>
      </c>
      <c r="AI125" s="1" t="s">
        <v>965</v>
      </c>
      <c r="AJ125" s="8" t="s">
        <v>3647</v>
      </c>
      <c r="AK125" s="1">
        <v>4</v>
      </c>
      <c r="AL125" s="1" t="s">
        <v>966</v>
      </c>
      <c r="AM125" s="8" t="s">
        <v>3485</v>
      </c>
      <c r="AN125" s="1">
        <v>4</v>
      </c>
      <c r="AO125" s="1" t="s">
        <v>967</v>
      </c>
      <c r="AP125" s="8" t="s">
        <v>3601</v>
      </c>
      <c r="AQ125" s="1">
        <v>4</v>
      </c>
      <c r="AR125" s="1" t="s">
        <v>60</v>
      </c>
      <c r="AS125" s="1" t="s">
        <v>968</v>
      </c>
      <c r="AT125" s="8" t="s">
        <v>3624</v>
      </c>
      <c r="AU125" s="1" t="s">
        <v>62</v>
      </c>
      <c r="AV125" s="1" t="s">
        <v>63</v>
      </c>
      <c r="AW125" s="1" t="s">
        <v>64</v>
      </c>
      <c r="AY125" s="9"/>
      <c r="AZ125" s="1" t="s">
        <v>65</v>
      </c>
      <c r="BA125" s="9"/>
      <c r="BB125" s="3" t="s">
        <v>6075</v>
      </c>
      <c r="BC125" s="18"/>
    </row>
    <row r="126" spans="1:55" s="2" customFormat="1" ht="343.2" x14ac:dyDescent="0.25">
      <c r="A126" s="1">
        <v>44063.521236828703</v>
      </c>
      <c r="B126" s="1" t="s">
        <v>38</v>
      </c>
      <c r="C126" s="1" t="s">
        <v>39</v>
      </c>
      <c r="D126" s="1">
        <v>4</v>
      </c>
      <c r="E126" s="1" t="s">
        <v>999</v>
      </c>
      <c r="F126" s="8" t="s">
        <v>3657</v>
      </c>
      <c r="G126" s="1" t="s">
        <v>41</v>
      </c>
      <c r="H126" s="1" t="s">
        <v>1000</v>
      </c>
      <c r="I126" s="8" t="s">
        <v>4113</v>
      </c>
      <c r="L126" s="9"/>
      <c r="M126" s="1" t="s">
        <v>101</v>
      </c>
      <c r="N126" s="1" t="s">
        <v>1001</v>
      </c>
      <c r="O126" s="8" t="s">
        <v>3658</v>
      </c>
      <c r="P126" s="1" t="s">
        <v>45</v>
      </c>
      <c r="Q126" s="1" t="s">
        <v>1002</v>
      </c>
      <c r="R126" s="8" t="s">
        <v>3286</v>
      </c>
      <c r="S126" s="1" t="s">
        <v>39</v>
      </c>
      <c r="T126" s="1" t="s">
        <v>49</v>
      </c>
      <c r="U126" s="1" t="s">
        <v>70</v>
      </c>
      <c r="V126" s="1">
        <v>5</v>
      </c>
      <c r="W126" s="1" t="s">
        <v>1003</v>
      </c>
      <c r="X126" s="8" t="s">
        <v>3447</v>
      </c>
      <c r="Y126" s="1" t="s">
        <v>1004</v>
      </c>
      <c r="Z126" s="1" t="s">
        <v>91</v>
      </c>
      <c r="AA126" s="1" t="s">
        <v>53</v>
      </c>
      <c r="AB126" s="1" t="s">
        <v>1005</v>
      </c>
      <c r="AC126" s="8" t="s">
        <v>3659</v>
      </c>
      <c r="AD126" s="1" t="s">
        <v>1006</v>
      </c>
      <c r="AE126" s="8" t="s">
        <v>3377</v>
      </c>
      <c r="AF126" s="1" t="s">
        <v>1007</v>
      </c>
      <c r="AG126" s="8" t="s">
        <v>3660</v>
      </c>
      <c r="AH126" s="1">
        <v>2</v>
      </c>
      <c r="AI126" s="1" t="s">
        <v>1008</v>
      </c>
      <c r="AJ126" s="8" t="s">
        <v>3661</v>
      </c>
      <c r="AK126" s="1">
        <v>4</v>
      </c>
      <c r="AL126" s="1" t="s">
        <v>1009</v>
      </c>
      <c r="AM126" s="8" t="s">
        <v>3423</v>
      </c>
      <c r="AN126" s="1">
        <v>4</v>
      </c>
      <c r="AO126" s="1" t="s">
        <v>1010</v>
      </c>
      <c r="AP126" s="8" t="s">
        <v>3662</v>
      </c>
      <c r="AQ126" s="1">
        <v>5</v>
      </c>
      <c r="AR126" s="1" t="s">
        <v>80</v>
      </c>
      <c r="AS126" s="1" t="s">
        <v>1011</v>
      </c>
      <c r="AT126" s="8" t="s">
        <v>3447</v>
      </c>
      <c r="AU126" s="1" t="s">
        <v>684</v>
      </c>
      <c r="AV126" s="1" t="s">
        <v>343</v>
      </c>
      <c r="AW126" s="1" t="s">
        <v>1012</v>
      </c>
      <c r="AY126" s="9"/>
      <c r="AZ126" s="1" t="s">
        <v>65</v>
      </c>
      <c r="BA126" s="9"/>
      <c r="BB126" s="3" t="s">
        <v>6075</v>
      </c>
      <c r="BC126" s="18"/>
    </row>
    <row r="127" spans="1:55" s="2" customFormat="1" ht="250.8" x14ac:dyDescent="0.25">
      <c r="A127" s="1">
        <v>44063.536463888886</v>
      </c>
      <c r="B127" s="1" t="s">
        <v>38</v>
      </c>
      <c r="C127" s="1" t="s">
        <v>143</v>
      </c>
      <c r="D127" s="1">
        <v>1</v>
      </c>
      <c r="E127" s="1" t="s">
        <v>1013</v>
      </c>
      <c r="F127" s="8" t="s">
        <v>3373</v>
      </c>
      <c r="G127" s="1" t="s">
        <v>41</v>
      </c>
      <c r="H127" s="1" t="s">
        <v>1014</v>
      </c>
      <c r="I127" s="8" t="s">
        <v>3663</v>
      </c>
      <c r="L127" s="9"/>
      <c r="M127" s="1" t="s">
        <v>43</v>
      </c>
      <c r="N127" s="1" t="s">
        <v>1015</v>
      </c>
      <c r="O127" s="8" t="s">
        <v>3244</v>
      </c>
      <c r="P127" s="1" t="s">
        <v>87</v>
      </c>
      <c r="Q127" s="1" t="s">
        <v>1016</v>
      </c>
      <c r="R127" s="8" t="s">
        <v>3664</v>
      </c>
      <c r="S127" s="1" t="s">
        <v>89</v>
      </c>
      <c r="T127" s="1" t="s">
        <v>48</v>
      </c>
      <c r="U127" s="1" t="s">
        <v>49</v>
      </c>
      <c r="V127" s="1">
        <v>2</v>
      </c>
      <c r="W127" s="1" t="s">
        <v>228</v>
      </c>
      <c r="X127" s="8"/>
      <c r="Y127" s="1" t="s">
        <v>151</v>
      </c>
      <c r="Z127" s="1" t="s">
        <v>52</v>
      </c>
      <c r="AA127" s="1" t="s">
        <v>53</v>
      </c>
      <c r="AB127" s="1" t="s">
        <v>1017</v>
      </c>
      <c r="AC127" s="8" t="s">
        <v>3514</v>
      </c>
      <c r="AD127" s="1" t="s">
        <v>1018</v>
      </c>
      <c r="AE127" s="8" t="s">
        <v>6058</v>
      </c>
      <c r="AF127" s="1" t="s">
        <v>1019</v>
      </c>
      <c r="AG127" s="8" t="s">
        <v>3614</v>
      </c>
      <c r="AH127" s="1">
        <v>3</v>
      </c>
      <c r="AI127" s="1" t="s">
        <v>1020</v>
      </c>
      <c r="AJ127" s="8" t="s">
        <v>3665</v>
      </c>
      <c r="AK127" s="1">
        <v>4</v>
      </c>
      <c r="AL127" s="1" t="s">
        <v>1021</v>
      </c>
      <c r="AM127" s="8" t="s">
        <v>3562</v>
      </c>
      <c r="AN127" s="1">
        <v>4</v>
      </c>
      <c r="AO127" s="1" t="s">
        <v>1022</v>
      </c>
      <c r="AP127" s="8" t="s">
        <v>3571</v>
      </c>
      <c r="AQ127" s="1">
        <v>5</v>
      </c>
      <c r="AR127" s="1" t="s">
        <v>80</v>
      </c>
      <c r="AS127" s="1" t="s">
        <v>1023</v>
      </c>
      <c r="AT127" s="8" t="s">
        <v>3293</v>
      </c>
      <c r="AU127" s="1" t="s">
        <v>112</v>
      </c>
      <c r="AV127" s="1" t="s">
        <v>63</v>
      </c>
      <c r="AW127" s="1" t="s">
        <v>64</v>
      </c>
      <c r="AX127" s="1" t="s">
        <v>1024</v>
      </c>
      <c r="AY127" s="8"/>
      <c r="AZ127" s="1" t="s">
        <v>65</v>
      </c>
      <c r="BA127" s="9"/>
      <c r="BB127" s="3" t="s">
        <v>6075</v>
      </c>
      <c r="BC127" s="18"/>
    </row>
    <row r="128" spans="1:55" s="2" customFormat="1" ht="224.4" x14ac:dyDescent="0.25">
      <c r="A128" s="1">
        <v>44063.54538275463</v>
      </c>
      <c r="B128" s="1" t="s">
        <v>38</v>
      </c>
      <c r="C128" s="1" t="s">
        <v>143</v>
      </c>
      <c r="D128" s="1">
        <v>1</v>
      </c>
      <c r="E128" s="1" t="s">
        <v>1025</v>
      </c>
      <c r="F128" s="8" t="s">
        <v>3376</v>
      </c>
      <c r="G128" s="1" t="s">
        <v>41</v>
      </c>
      <c r="H128" s="1" t="s">
        <v>1026</v>
      </c>
      <c r="I128" s="8" t="s">
        <v>3666</v>
      </c>
      <c r="L128" s="9"/>
      <c r="M128" s="1" t="s">
        <v>43</v>
      </c>
      <c r="N128" s="1" t="s">
        <v>1027</v>
      </c>
      <c r="O128" s="8" t="s">
        <v>3287</v>
      </c>
      <c r="P128" s="1" t="s">
        <v>87</v>
      </c>
      <c r="Q128" s="1" t="s">
        <v>1028</v>
      </c>
      <c r="R128" s="8" t="s">
        <v>3667</v>
      </c>
      <c r="S128" s="1" t="s">
        <v>89</v>
      </c>
      <c r="T128" s="1" t="s">
        <v>49</v>
      </c>
      <c r="U128" s="1" t="s">
        <v>70</v>
      </c>
      <c r="V128" s="1">
        <v>2</v>
      </c>
      <c r="W128" s="1" t="s">
        <v>1029</v>
      </c>
      <c r="X128" s="8"/>
      <c r="Y128" s="1" t="s">
        <v>72</v>
      </c>
      <c r="Z128" s="1" t="s">
        <v>91</v>
      </c>
      <c r="AA128" s="1" t="s">
        <v>152</v>
      </c>
      <c r="AB128" s="1" t="s">
        <v>1030</v>
      </c>
      <c r="AC128" s="8" t="s">
        <v>4114</v>
      </c>
      <c r="AD128" s="1" t="s">
        <v>1031</v>
      </c>
      <c r="AE128" s="8" t="s">
        <v>6054</v>
      </c>
      <c r="AF128" s="1" t="s">
        <v>1032</v>
      </c>
      <c r="AG128" s="8" t="s">
        <v>3668</v>
      </c>
      <c r="AH128" s="1">
        <v>2</v>
      </c>
      <c r="AI128" s="1" t="s">
        <v>1033</v>
      </c>
      <c r="AJ128" s="8" t="s">
        <v>3669</v>
      </c>
      <c r="AK128" s="1">
        <v>3</v>
      </c>
      <c r="AL128" s="1" t="s">
        <v>1034</v>
      </c>
      <c r="AM128" s="8" t="s">
        <v>3423</v>
      </c>
      <c r="AN128" s="1">
        <v>3</v>
      </c>
      <c r="AO128" s="1" t="s">
        <v>1035</v>
      </c>
      <c r="AP128" s="8" t="s">
        <v>3671</v>
      </c>
      <c r="AQ128" s="1">
        <v>4</v>
      </c>
      <c r="AR128" s="1" t="s">
        <v>80</v>
      </c>
      <c r="AS128" s="1" t="s">
        <v>1036</v>
      </c>
      <c r="AT128" s="8" t="s">
        <v>3670</v>
      </c>
      <c r="AU128" s="1" t="s">
        <v>62</v>
      </c>
      <c r="AV128" s="1" t="s">
        <v>63</v>
      </c>
      <c r="AW128" s="1" t="s">
        <v>1037</v>
      </c>
      <c r="AY128" s="9"/>
      <c r="AZ128" s="1" t="s">
        <v>65</v>
      </c>
      <c r="BA128" s="9"/>
      <c r="BB128" s="3" t="s">
        <v>6075</v>
      </c>
      <c r="BC128" s="18"/>
    </row>
    <row r="129" spans="1:55" s="2" customFormat="1" ht="264" x14ac:dyDescent="0.25">
      <c r="A129" s="1">
        <v>44063.560394293978</v>
      </c>
      <c r="B129" s="1" t="s">
        <v>38</v>
      </c>
      <c r="C129" s="1" t="s">
        <v>143</v>
      </c>
      <c r="D129" s="1">
        <v>3</v>
      </c>
      <c r="E129" s="1" t="s">
        <v>1038</v>
      </c>
      <c r="F129" s="8" t="s">
        <v>3672</v>
      </c>
      <c r="G129" s="1" t="s">
        <v>117</v>
      </c>
      <c r="H129" s="1" t="s">
        <v>1039</v>
      </c>
      <c r="I129" s="8" t="s">
        <v>3673</v>
      </c>
      <c r="J129" s="1" t="s">
        <v>146</v>
      </c>
      <c r="K129" s="1" t="s">
        <v>1040</v>
      </c>
      <c r="L129" s="8" t="s">
        <v>3674</v>
      </c>
      <c r="M129" s="1" t="s">
        <v>101</v>
      </c>
      <c r="N129" s="1" t="s">
        <v>1041</v>
      </c>
      <c r="O129" s="8" t="s">
        <v>3675</v>
      </c>
      <c r="P129" s="1" t="s">
        <v>87</v>
      </c>
      <c r="Q129" s="1" t="s">
        <v>1042</v>
      </c>
      <c r="R129" s="8" t="s">
        <v>3246</v>
      </c>
      <c r="S129" s="1" t="s">
        <v>209</v>
      </c>
      <c r="T129" s="1" t="s">
        <v>48</v>
      </c>
      <c r="U129" s="1" t="s">
        <v>49</v>
      </c>
      <c r="V129" s="1">
        <v>4</v>
      </c>
      <c r="W129" s="1" t="s">
        <v>228</v>
      </c>
      <c r="X129" s="8"/>
      <c r="Y129" s="1" t="s">
        <v>72</v>
      </c>
      <c r="Z129" s="1" t="s">
        <v>73</v>
      </c>
      <c r="AA129" s="1" t="s">
        <v>53</v>
      </c>
      <c r="AB129" s="1" t="s">
        <v>1043</v>
      </c>
      <c r="AC129" s="8" t="s">
        <v>4115</v>
      </c>
      <c r="AD129" s="1" t="s">
        <v>1044</v>
      </c>
      <c r="AE129" s="8" t="s">
        <v>3362</v>
      </c>
      <c r="AF129" s="1" t="s">
        <v>1045</v>
      </c>
      <c r="AG129" s="8" t="s">
        <v>3676</v>
      </c>
      <c r="AH129" s="1">
        <v>2</v>
      </c>
      <c r="AI129" s="1" t="s">
        <v>1046</v>
      </c>
      <c r="AJ129" s="8" t="s">
        <v>3690</v>
      </c>
      <c r="AK129" s="1">
        <v>3</v>
      </c>
      <c r="AL129" s="1" t="s">
        <v>1047</v>
      </c>
      <c r="AM129" s="8" t="s">
        <v>3346</v>
      </c>
      <c r="AN129" s="1">
        <v>3</v>
      </c>
      <c r="AO129" s="1" t="s">
        <v>1047</v>
      </c>
      <c r="AP129" s="8" t="s">
        <v>3346</v>
      </c>
      <c r="AQ129" s="1">
        <v>4</v>
      </c>
      <c r="AR129" s="1" t="s">
        <v>80</v>
      </c>
      <c r="AS129" s="1" t="s">
        <v>1048</v>
      </c>
      <c r="AT129" s="8" t="s">
        <v>3691</v>
      </c>
      <c r="AU129" s="1" t="s">
        <v>62</v>
      </c>
      <c r="AV129" s="1" t="s">
        <v>160</v>
      </c>
      <c r="AW129" s="1" t="s">
        <v>64</v>
      </c>
      <c r="AY129" s="9"/>
      <c r="AZ129" s="1" t="s">
        <v>65</v>
      </c>
      <c r="BA129" s="9"/>
      <c r="BB129" s="3" t="s">
        <v>6075</v>
      </c>
      <c r="BC129" s="18"/>
    </row>
    <row r="130" spans="1:55" s="2" customFormat="1" ht="92.4" x14ac:dyDescent="0.25">
      <c r="A130" s="1">
        <v>44063.5748566088</v>
      </c>
      <c r="B130" s="1" t="s">
        <v>38</v>
      </c>
      <c r="C130" s="1" t="s">
        <v>209</v>
      </c>
      <c r="D130" s="1">
        <v>3</v>
      </c>
      <c r="E130" s="1" t="s">
        <v>1049</v>
      </c>
      <c r="F130" s="8" t="s">
        <v>3692</v>
      </c>
      <c r="G130" s="1" t="s">
        <v>41</v>
      </c>
      <c r="H130" s="1" t="s">
        <v>1050</v>
      </c>
      <c r="I130" s="8" t="s">
        <v>3286</v>
      </c>
      <c r="L130" s="9"/>
      <c r="M130" s="1" t="s">
        <v>43</v>
      </c>
      <c r="N130" s="1" t="s">
        <v>1051</v>
      </c>
      <c r="O130" s="8" t="s">
        <v>4116</v>
      </c>
      <c r="P130" s="1" t="s">
        <v>87</v>
      </c>
      <c r="Q130" s="1" t="s">
        <v>1052</v>
      </c>
      <c r="R130" s="8" t="s">
        <v>3286</v>
      </c>
      <c r="S130" s="1" t="s">
        <v>89</v>
      </c>
      <c r="T130" s="1" t="s">
        <v>48</v>
      </c>
      <c r="U130" s="1" t="s">
        <v>49</v>
      </c>
      <c r="V130" s="1">
        <v>3</v>
      </c>
      <c r="W130" s="1" t="s">
        <v>150</v>
      </c>
      <c r="X130" s="8"/>
      <c r="Y130" s="1" t="s">
        <v>90</v>
      </c>
      <c r="Z130" s="1" t="s">
        <v>73</v>
      </c>
      <c r="AA130" s="1" t="s">
        <v>53</v>
      </c>
      <c r="AB130" s="1" t="s">
        <v>1053</v>
      </c>
      <c r="AC130" s="8" t="s">
        <v>4117</v>
      </c>
      <c r="AD130" s="1" t="s">
        <v>1054</v>
      </c>
      <c r="AE130" s="8" t="s">
        <v>3265</v>
      </c>
      <c r="AF130" s="1" t="s">
        <v>1055</v>
      </c>
      <c r="AG130" s="8" t="s">
        <v>3571</v>
      </c>
      <c r="AH130" s="1">
        <v>3</v>
      </c>
      <c r="AI130" s="1" t="s">
        <v>1056</v>
      </c>
      <c r="AJ130" s="8" t="s">
        <v>3571</v>
      </c>
      <c r="AK130" s="1">
        <v>4</v>
      </c>
      <c r="AL130" s="1" t="s">
        <v>1057</v>
      </c>
      <c r="AM130" s="8" t="s">
        <v>3346</v>
      </c>
      <c r="AN130" s="1">
        <v>2</v>
      </c>
      <c r="AO130" s="1" t="s">
        <v>1058</v>
      </c>
      <c r="AP130" s="8" t="s">
        <v>3694</v>
      </c>
      <c r="AQ130" s="1">
        <v>2</v>
      </c>
      <c r="AR130" s="1" t="s">
        <v>60</v>
      </c>
      <c r="AS130" s="1" t="s">
        <v>1059</v>
      </c>
      <c r="AT130" s="8" t="s">
        <v>3302</v>
      </c>
      <c r="AU130" s="1" t="s">
        <v>62</v>
      </c>
      <c r="AV130" s="1" t="s">
        <v>82</v>
      </c>
      <c r="AW130" s="1" t="s">
        <v>64</v>
      </c>
      <c r="AY130" s="9"/>
      <c r="AZ130" s="1" t="s">
        <v>65</v>
      </c>
      <c r="BA130" s="9"/>
      <c r="BB130" s="3" t="s">
        <v>6075</v>
      </c>
      <c r="BC130" s="18"/>
    </row>
    <row r="131" spans="1:55" s="2" customFormat="1" ht="409.6" x14ac:dyDescent="0.25">
      <c r="A131" s="1">
        <v>44063.589081921295</v>
      </c>
      <c r="B131" s="1" t="s">
        <v>38</v>
      </c>
      <c r="C131" s="1" t="s">
        <v>209</v>
      </c>
      <c r="D131" s="1">
        <v>2</v>
      </c>
      <c r="E131" s="1" t="s">
        <v>1060</v>
      </c>
      <c r="F131" s="8" t="s">
        <v>4118</v>
      </c>
      <c r="G131" s="1" t="s">
        <v>41</v>
      </c>
      <c r="H131" s="1" t="s">
        <v>1061</v>
      </c>
      <c r="I131" s="8" t="s">
        <v>3695</v>
      </c>
      <c r="L131" s="9"/>
      <c r="M131" s="1" t="s">
        <v>43</v>
      </c>
      <c r="N131" s="1" t="s">
        <v>1062</v>
      </c>
      <c r="O131" s="8" t="s">
        <v>3696</v>
      </c>
      <c r="P131" s="1" t="s">
        <v>45</v>
      </c>
      <c r="Q131" s="1" t="s">
        <v>1063</v>
      </c>
      <c r="R131" s="8" t="s">
        <v>3697</v>
      </c>
      <c r="S131" s="1" t="s">
        <v>47</v>
      </c>
      <c r="T131" s="1" t="s">
        <v>48</v>
      </c>
      <c r="U131" s="1" t="s">
        <v>49</v>
      </c>
      <c r="V131" s="1">
        <v>3</v>
      </c>
      <c r="W131" s="1" t="s">
        <v>123</v>
      </c>
      <c r="X131" s="8"/>
      <c r="Y131" s="1" t="s">
        <v>90</v>
      </c>
      <c r="Z131" s="1" t="s">
        <v>73</v>
      </c>
      <c r="AA131" s="1" t="s">
        <v>53</v>
      </c>
      <c r="AB131" s="1" t="s">
        <v>1064</v>
      </c>
      <c r="AC131" s="8" t="s">
        <v>3698</v>
      </c>
      <c r="AD131" s="1" t="s">
        <v>1065</v>
      </c>
      <c r="AE131" s="8" t="s">
        <v>3699</v>
      </c>
      <c r="AF131" s="1" t="s">
        <v>1066</v>
      </c>
      <c r="AG131" s="8" t="s">
        <v>3700</v>
      </c>
      <c r="AH131" s="1">
        <v>3</v>
      </c>
      <c r="AI131" s="1" t="s">
        <v>1067</v>
      </c>
      <c r="AJ131" s="8" t="s">
        <v>3701</v>
      </c>
      <c r="AK131" s="1">
        <v>4</v>
      </c>
      <c r="AL131" s="1" t="s">
        <v>1068</v>
      </c>
      <c r="AM131" s="8" t="s">
        <v>3702</v>
      </c>
      <c r="AN131" s="1">
        <v>4</v>
      </c>
      <c r="AO131" s="1" t="s">
        <v>1069</v>
      </c>
      <c r="AP131" s="8" t="s">
        <v>3346</v>
      </c>
      <c r="AQ131" s="1">
        <v>4</v>
      </c>
      <c r="AR131" s="1" t="s">
        <v>60</v>
      </c>
      <c r="AS131" s="1" t="s">
        <v>1070</v>
      </c>
      <c r="AT131" s="8" t="s">
        <v>3703</v>
      </c>
      <c r="AU131" s="1" t="s">
        <v>62</v>
      </c>
      <c r="AV131" s="1" t="s">
        <v>63</v>
      </c>
      <c r="AW131" s="1" t="s">
        <v>64</v>
      </c>
      <c r="AX131" s="13" t="s">
        <v>1071</v>
      </c>
      <c r="AY131" s="8"/>
      <c r="AZ131" s="1" t="s">
        <v>65</v>
      </c>
      <c r="BA131" s="9"/>
      <c r="BB131" s="3" t="s">
        <v>6075</v>
      </c>
      <c r="BC131" s="18"/>
    </row>
    <row r="132" spans="1:55" s="2" customFormat="1" ht="343.2" x14ac:dyDescent="0.25">
      <c r="A132" s="1">
        <v>44063.589965023144</v>
      </c>
      <c r="B132" s="1" t="s">
        <v>38</v>
      </c>
      <c r="C132" s="1" t="s">
        <v>39</v>
      </c>
      <c r="D132" s="1">
        <v>3</v>
      </c>
      <c r="E132" s="1" t="s">
        <v>1072</v>
      </c>
      <c r="F132" s="8" t="s">
        <v>3704</v>
      </c>
      <c r="G132" s="1" t="s">
        <v>117</v>
      </c>
      <c r="H132" s="1" t="s">
        <v>1073</v>
      </c>
      <c r="I132" s="8" t="s">
        <v>3244</v>
      </c>
      <c r="J132" s="1" t="s">
        <v>146</v>
      </c>
      <c r="K132" s="1" t="s">
        <v>1074</v>
      </c>
      <c r="L132" s="8" t="s">
        <v>3705</v>
      </c>
      <c r="M132" s="1" t="s">
        <v>43</v>
      </c>
      <c r="N132" s="1" t="s">
        <v>1075</v>
      </c>
      <c r="O132" s="8" t="s">
        <v>3244</v>
      </c>
      <c r="P132" s="1" t="s">
        <v>87</v>
      </c>
      <c r="Q132" s="1" t="s">
        <v>1076</v>
      </c>
      <c r="R132" s="8" t="s">
        <v>3706</v>
      </c>
      <c r="S132" s="1" t="s">
        <v>89</v>
      </c>
      <c r="T132" s="1" t="s">
        <v>48</v>
      </c>
      <c r="U132" s="1" t="s">
        <v>49</v>
      </c>
      <c r="V132" s="1">
        <v>3</v>
      </c>
      <c r="W132" s="1" t="s">
        <v>256</v>
      </c>
      <c r="X132" s="8"/>
      <c r="Y132" s="1" t="s">
        <v>72</v>
      </c>
      <c r="Z132" s="1" t="s">
        <v>52</v>
      </c>
      <c r="AA132" s="1" t="s">
        <v>53</v>
      </c>
      <c r="AB132" s="1" t="s">
        <v>1077</v>
      </c>
      <c r="AC132" s="8" t="s">
        <v>4083</v>
      </c>
      <c r="AD132" s="1" t="s">
        <v>1078</v>
      </c>
      <c r="AE132" s="8" t="s">
        <v>6054</v>
      </c>
      <c r="AF132" s="1" t="s">
        <v>1079</v>
      </c>
      <c r="AG132" s="8" t="s">
        <v>3533</v>
      </c>
      <c r="AH132" s="1">
        <v>3</v>
      </c>
      <c r="AI132" s="1" t="s">
        <v>1080</v>
      </c>
      <c r="AJ132" s="8" t="s">
        <v>3707</v>
      </c>
      <c r="AK132" s="1">
        <v>4</v>
      </c>
      <c r="AL132" s="1" t="s">
        <v>1081</v>
      </c>
      <c r="AM132" s="8" t="s">
        <v>3423</v>
      </c>
      <c r="AN132" s="1">
        <v>4</v>
      </c>
      <c r="AO132" s="1" t="s">
        <v>1082</v>
      </c>
      <c r="AP132" s="8" t="s">
        <v>3346</v>
      </c>
      <c r="AQ132" s="1">
        <v>4</v>
      </c>
      <c r="AR132" s="1" t="s">
        <v>80</v>
      </c>
      <c r="AS132" s="1" t="s">
        <v>1083</v>
      </c>
      <c r="AT132" s="8" t="s">
        <v>3455</v>
      </c>
      <c r="AU132" s="1" t="s">
        <v>112</v>
      </c>
      <c r="AV132" s="1" t="s">
        <v>160</v>
      </c>
      <c r="AW132" s="1" t="s">
        <v>64</v>
      </c>
      <c r="AY132" s="9"/>
      <c r="AZ132" s="1" t="s">
        <v>65</v>
      </c>
      <c r="BA132" s="9"/>
      <c r="BB132" s="3" t="s">
        <v>6075</v>
      </c>
      <c r="BC132" s="18"/>
    </row>
    <row r="133" spans="1:55" s="2" customFormat="1" ht="396" x14ac:dyDescent="0.25">
      <c r="A133" s="1">
        <v>44063.593428599532</v>
      </c>
      <c r="B133" s="1" t="s">
        <v>38</v>
      </c>
      <c r="C133" s="1" t="s">
        <v>39</v>
      </c>
      <c r="D133" s="1">
        <v>3</v>
      </c>
      <c r="E133" s="1" t="s">
        <v>1084</v>
      </c>
      <c r="F133" s="8" t="s">
        <v>3708</v>
      </c>
      <c r="G133" s="1" t="s">
        <v>41</v>
      </c>
      <c r="H133" s="1" t="s">
        <v>1085</v>
      </c>
      <c r="I133" s="8" t="s">
        <v>4119</v>
      </c>
      <c r="L133" s="9"/>
      <c r="M133" s="1" t="s">
        <v>43</v>
      </c>
      <c r="N133" s="1" t="s">
        <v>1086</v>
      </c>
      <c r="O133" s="8" t="s">
        <v>3611</v>
      </c>
      <c r="P133" s="1" t="s">
        <v>45</v>
      </c>
      <c r="Q133" s="1" t="s">
        <v>1087</v>
      </c>
      <c r="R133" s="8" t="s">
        <v>3709</v>
      </c>
      <c r="S133" s="1" t="s">
        <v>47</v>
      </c>
      <c r="T133" s="1" t="s">
        <v>48</v>
      </c>
      <c r="U133" s="1" t="s">
        <v>49</v>
      </c>
      <c r="V133" s="1">
        <v>4</v>
      </c>
      <c r="W133" s="1" t="s">
        <v>134</v>
      </c>
      <c r="X133" s="8"/>
      <c r="Y133" s="1" t="s">
        <v>51</v>
      </c>
      <c r="Z133" s="1" t="s">
        <v>73</v>
      </c>
      <c r="AA133" s="1" t="s">
        <v>53</v>
      </c>
      <c r="AB133" s="1" t="s">
        <v>1088</v>
      </c>
      <c r="AC133" s="8" t="s">
        <v>3710</v>
      </c>
      <c r="AD133" s="1" t="s">
        <v>1089</v>
      </c>
      <c r="AE133" s="8" t="s">
        <v>6054</v>
      </c>
      <c r="AF133" s="1" t="s">
        <v>1090</v>
      </c>
      <c r="AG133" s="8" t="s">
        <v>3711</v>
      </c>
      <c r="AH133" s="1">
        <v>3</v>
      </c>
      <c r="AI133" s="1" t="s">
        <v>1091</v>
      </c>
      <c r="AJ133" s="8" t="s">
        <v>3712</v>
      </c>
      <c r="AK133" s="1">
        <v>4</v>
      </c>
      <c r="AL133" s="1" t="s">
        <v>1092</v>
      </c>
      <c r="AM133" s="8" t="s">
        <v>3713</v>
      </c>
      <c r="AN133" s="1">
        <v>4</v>
      </c>
      <c r="AO133" s="1" t="s">
        <v>1093</v>
      </c>
      <c r="AP133" s="8" t="s">
        <v>3355</v>
      </c>
      <c r="AQ133" s="1">
        <v>5</v>
      </c>
      <c r="AR133" s="1" t="s">
        <v>80</v>
      </c>
      <c r="AS133" s="1" t="s">
        <v>1094</v>
      </c>
      <c r="AT133" s="8" t="s">
        <v>3714</v>
      </c>
      <c r="AU133" s="1" t="s">
        <v>112</v>
      </c>
      <c r="AV133" s="1" t="s">
        <v>160</v>
      </c>
      <c r="AX133" s="1" t="s">
        <v>1095</v>
      </c>
      <c r="AY133" s="8"/>
      <c r="AZ133" s="1" t="s">
        <v>65</v>
      </c>
      <c r="BA133" s="9"/>
      <c r="BB133" s="85" t="s">
        <v>6075</v>
      </c>
      <c r="BC133" s="18"/>
    </row>
    <row r="134" spans="1:55" s="2" customFormat="1" ht="184.8" x14ac:dyDescent="0.25">
      <c r="A134" s="1">
        <v>44063.602559374995</v>
      </c>
      <c r="B134" s="1" t="s">
        <v>38</v>
      </c>
      <c r="C134" s="1" t="s">
        <v>143</v>
      </c>
      <c r="D134" s="1">
        <v>3</v>
      </c>
      <c r="E134" s="1" t="s">
        <v>1096</v>
      </c>
      <c r="F134" s="8" t="s">
        <v>3286</v>
      </c>
      <c r="G134" s="1" t="s">
        <v>117</v>
      </c>
      <c r="H134" s="1" t="s">
        <v>1097</v>
      </c>
      <c r="I134" s="8" t="s">
        <v>3515</v>
      </c>
      <c r="J134" s="1" t="s">
        <v>146</v>
      </c>
      <c r="K134" s="13" t="s">
        <v>1098</v>
      </c>
      <c r="L134" s="8" t="s">
        <v>3715</v>
      </c>
      <c r="M134" s="1" t="s">
        <v>43</v>
      </c>
      <c r="N134" s="1" t="s">
        <v>1099</v>
      </c>
      <c r="O134" s="8" t="s">
        <v>3287</v>
      </c>
      <c r="P134" s="1" t="s">
        <v>87</v>
      </c>
      <c r="Q134" s="1" t="s">
        <v>1100</v>
      </c>
      <c r="R134" s="8" t="s">
        <v>3716</v>
      </c>
      <c r="S134" s="1" t="s">
        <v>115</v>
      </c>
      <c r="T134" s="1" t="s">
        <v>49</v>
      </c>
      <c r="U134" s="1" t="s">
        <v>70</v>
      </c>
      <c r="V134" s="1">
        <v>3</v>
      </c>
      <c r="W134" s="1" t="s">
        <v>50</v>
      </c>
      <c r="X134" s="8"/>
      <c r="Y134" s="1" t="s">
        <v>51</v>
      </c>
      <c r="Z134" s="1" t="s">
        <v>52</v>
      </c>
      <c r="AA134" s="1" t="s">
        <v>53</v>
      </c>
      <c r="AB134" s="1" t="s">
        <v>1101</v>
      </c>
      <c r="AC134" s="8" t="s">
        <v>3824</v>
      </c>
      <c r="AD134" s="1" t="s">
        <v>1102</v>
      </c>
      <c r="AE134" s="8" t="s">
        <v>3265</v>
      </c>
      <c r="AF134" s="1" t="s">
        <v>1103</v>
      </c>
      <c r="AG134" s="8" t="s">
        <v>3426</v>
      </c>
      <c r="AH134" s="1">
        <v>2</v>
      </c>
      <c r="AI134" s="1" t="s">
        <v>1104</v>
      </c>
      <c r="AJ134" s="8" t="s">
        <v>3355</v>
      </c>
      <c r="AK134" s="1">
        <v>4</v>
      </c>
      <c r="AL134" s="1" t="s">
        <v>1105</v>
      </c>
      <c r="AM134" s="8" t="s">
        <v>3717</v>
      </c>
      <c r="AN134" s="1">
        <v>2</v>
      </c>
      <c r="AO134" s="1" t="s">
        <v>1106</v>
      </c>
      <c r="AP134" s="8" t="s">
        <v>3434</v>
      </c>
      <c r="AQ134" s="1">
        <v>2</v>
      </c>
      <c r="AR134" s="1" t="s">
        <v>60</v>
      </c>
      <c r="AS134" s="1" t="s">
        <v>1107</v>
      </c>
      <c r="AT134" s="8" t="s">
        <v>3718</v>
      </c>
      <c r="AU134" s="1" t="s">
        <v>62</v>
      </c>
      <c r="AV134" s="1" t="s">
        <v>1108</v>
      </c>
      <c r="AW134" s="1" t="s">
        <v>64</v>
      </c>
      <c r="AY134" s="9"/>
      <c r="AZ134" s="1" t="s">
        <v>65</v>
      </c>
      <c r="BA134" s="9"/>
      <c r="BB134" s="3" t="s">
        <v>6075</v>
      </c>
      <c r="BC134" s="18"/>
    </row>
    <row r="135" spans="1:55" s="2" customFormat="1" ht="250.8" x14ac:dyDescent="0.25">
      <c r="A135" s="1">
        <v>44063.609819421297</v>
      </c>
      <c r="B135" s="1" t="s">
        <v>38</v>
      </c>
      <c r="C135" s="1" t="s">
        <v>115</v>
      </c>
      <c r="D135" s="1">
        <v>3</v>
      </c>
      <c r="E135" s="1" t="s">
        <v>1109</v>
      </c>
      <c r="F135" s="8" t="s">
        <v>3719</v>
      </c>
      <c r="G135" s="1" t="s">
        <v>117</v>
      </c>
      <c r="H135" s="1" t="s">
        <v>1110</v>
      </c>
      <c r="I135" s="8" t="s">
        <v>3720</v>
      </c>
      <c r="J135" s="1" t="s">
        <v>146</v>
      </c>
      <c r="K135" s="1" t="s">
        <v>1111</v>
      </c>
      <c r="L135" s="8" t="s">
        <v>3721</v>
      </c>
      <c r="M135" s="1" t="s">
        <v>43</v>
      </c>
      <c r="N135" s="1" t="s">
        <v>1112</v>
      </c>
      <c r="O135" s="8" t="s">
        <v>3238</v>
      </c>
      <c r="P135" s="1" t="s">
        <v>87</v>
      </c>
      <c r="Q135" s="1" t="s">
        <v>1113</v>
      </c>
      <c r="R135" s="8" t="s">
        <v>3722</v>
      </c>
      <c r="S135" s="1" t="s">
        <v>47</v>
      </c>
      <c r="T135" s="1" t="s">
        <v>48</v>
      </c>
      <c r="U135" s="1" t="s">
        <v>49</v>
      </c>
      <c r="V135" s="1">
        <v>4</v>
      </c>
      <c r="W135" s="1" t="s">
        <v>243</v>
      </c>
      <c r="X135" s="8"/>
      <c r="Y135" s="1" t="s">
        <v>974</v>
      </c>
      <c r="Z135" s="1" t="s">
        <v>73</v>
      </c>
      <c r="AA135" s="1" t="s">
        <v>53</v>
      </c>
      <c r="AB135" s="1" t="s">
        <v>1114</v>
      </c>
      <c r="AC135" s="8" t="s">
        <v>4068</v>
      </c>
      <c r="AD135" s="1" t="s">
        <v>1115</v>
      </c>
      <c r="AE135" s="8" t="s">
        <v>3723</v>
      </c>
      <c r="AF135" s="1" t="s">
        <v>1116</v>
      </c>
      <c r="AG135" s="8" t="s">
        <v>3346</v>
      </c>
      <c r="AH135" s="1">
        <v>4</v>
      </c>
      <c r="AI135" s="1" t="s">
        <v>980</v>
      </c>
      <c r="AJ135" s="8" t="s">
        <v>3346</v>
      </c>
      <c r="AK135" s="1">
        <v>5</v>
      </c>
      <c r="AL135" s="1" t="s">
        <v>1117</v>
      </c>
      <c r="AM135" s="8" t="s">
        <v>3724</v>
      </c>
      <c r="AN135" s="1">
        <v>4</v>
      </c>
      <c r="AO135" s="1" t="s">
        <v>1118</v>
      </c>
      <c r="AP135" s="8" t="s">
        <v>3402</v>
      </c>
      <c r="AQ135" s="1">
        <v>4</v>
      </c>
      <c r="AR135" s="1" t="s">
        <v>60</v>
      </c>
      <c r="AS135" s="1" t="s">
        <v>1119</v>
      </c>
      <c r="AT135" s="8" t="s">
        <v>3287</v>
      </c>
      <c r="AU135" s="1" t="s">
        <v>62</v>
      </c>
      <c r="AV135" s="1" t="s">
        <v>63</v>
      </c>
      <c r="AW135" s="1" t="s">
        <v>64</v>
      </c>
      <c r="AY135" s="9"/>
      <c r="AZ135" s="1" t="s">
        <v>65</v>
      </c>
      <c r="BA135" s="9"/>
      <c r="BB135" s="3" t="s">
        <v>6075</v>
      </c>
      <c r="BC135" s="18"/>
    </row>
    <row r="136" spans="1:55" s="2" customFormat="1" ht="92.4" x14ac:dyDescent="0.25">
      <c r="A136" s="1">
        <v>44063.609957083332</v>
      </c>
      <c r="B136" s="1" t="s">
        <v>38</v>
      </c>
      <c r="C136" s="1" t="s">
        <v>115</v>
      </c>
      <c r="D136" s="1">
        <v>2</v>
      </c>
      <c r="E136" s="1" t="s">
        <v>1120</v>
      </c>
      <c r="F136" s="8" t="s">
        <v>3536</v>
      </c>
      <c r="G136" s="1" t="s">
        <v>117</v>
      </c>
      <c r="H136" s="1" t="s">
        <v>1121</v>
      </c>
      <c r="I136" s="8" t="s">
        <v>3515</v>
      </c>
      <c r="J136" s="1" t="s">
        <v>119</v>
      </c>
      <c r="K136" s="1" t="s">
        <v>1122</v>
      </c>
      <c r="L136" s="8" t="s">
        <v>3725</v>
      </c>
      <c r="M136" s="1" t="s">
        <v>43</v>
      </c>
      <c r="N136" s="1" t="s">
        <v>1123</v>
      </c>
      <c r="O136" s="8" t="s">
        <v>3244</v>
      </c>
      <c r="P136" s="1" t="s">
        <v>45</v>
      </c>
      <c r="Q136" s="1" t="s">
        <v>1124</v>
      </c>
      <c r="R136" s="8" t="s">
        <v>3286</v>
      </c>
      <c r="S136" s="1" t="s">
        <v>47</v>
      </c>
      <c r="T136" s="1" t="s">
        <v>48</v>
      </c>
      <c r="U136" s="1" t="s">
        <v>49</v>
      </c>
      <c r="V136" s="1">
        <v>3</v>
      </c>
      <c r="W136" s="1" t="s">
        <v>71</v>
      </c>
      <c r="X136" s="8"/>
      <c r="Y136" s="1" t="s">
        <v>72</v>
      </c>
      <c r="Z136" s="1" t="s">
        <v>73</v>
      </c>
      <c r="AA136" s="1" t="s">
        <v>53</v>
      </c>
      <c r="AB136" s="1" t="s">
        <v>1125</v>
      </c>
      <c r="AC136" s="8" t="s">
        <v>3290</v>
      </c>
      <c r="AD136" s="1" t="s">
        <v>1126</v>
      </c>
      <c r="AE136" s="8" t="s">
        <v>3425</v>
      </c>
      <c r="AF136" s="1" t="s">
        <v>1127</v>
      </c>
      <c r="AG136" s="8" t="s">
        <v>3426</v>
      </c>
      <c r="AH136" s="1">
        <v>3</v>
      </c>
      <c r="AI136" s="1" t="s">
        <v>1128</v>
      </c>
      <c r="AJ136" s="8" t="s">
        <v>3470</v>
      </c>
      <c r="AK136" s="1">
        <v>3</v>
      </c>
      <c r="AL136" s="1" t="s">
        <v>1129</v>
      </c>
      <c r="AM136" s="8" t="s">
        <v>3346</v>
      </c>
      <c r="AN136" s="1">
        <v>3</v>
      </c>
      <c r="AO136" s="1" t="s">
        <v>1130</v>
      </c>
      <c r="AP136" s="8" t="s">
        <v>3726</v>
      </c>
      <c r="AQ136" s="1">
        <v>3</v>
      </c>
      <c r="AR136" s="1" t="s">
        <v>60</v>
      </c>
      <c r="AS136" s="1" t="s">
        <v>1131</v>
      </c>
      <c r="AT136" s="8" t="s">
        <v>4120</v>
      </c>
      <c r="AU136" s="1" t="s">
        <v>112</v>
      </c>
      <c r="AV136" s="1" t="s">
        <v>160</v>
      </c>
      <c r="AW136" s="1" t="s">
        <v>64</v>
      </c>
      <c r="AY136" s="9"/>
      <c r="AZ136" s="1" t="s">
        <v>65</v>
      </c>
      <c r="BA136" s="9"/>
      <c r="BB136" s="3" t="s">
        <v>6075</v>
      </c>
      <c r="BC136" s="18"/>
    </row>
    <row r="137" spans="1:55" s="2" customFormat="1" ht="290.39999999999998" x14ac:dyDescent="0.25">
      <c r="A137" s="1">
        <v>44063.61426696759</v>
      </c>
      <c r="B137" s="1" t="s">
        <v>38</v>
      </c>
      <c r="C137" s="1" t="s">
        <v>143</v>
      </c>
      <c r="D137" s="1">
        <v>2</v>
      </c>
      <c r="E137" s="1" t="s">
        <v>1132</v>
      </c>
      <c r="F137" s="8" t="s">
        <v>3404</v>
      </c>
      <c r="G137" s="1" t="s">
        <v>41</v>
      </c>
      <c r="H137" s="1" t="s">
        <v>1133</v>
      </c>
      <c r="I137" s="8" t="s">
        <v>3727</v>
      </c>
      <c r="L137" s="9"/>
      <c r="M137" s="1" t="s">
        <v>101</v>
      </c>
      <c r="N137" s="1" t="s">
        <v>1134</v>
      </c>
      <c r="O137" s="8" t="s">
        <v>3728</v>
      </c>
      <c r="P137" s="1" t="s">
        <v>87</v>
      </c>
      <c r="Q137" s="1" t="s">
        <v>1135</v>
      </c>
      <c r="R137" s="8" t="s">
        <v>3286</v>
      </c>
      <c r="S137" s="1" t="s">
        <v>39</v>
      </c>
      <c r="T137" s="1" t="s">
        <v>48</v>
      </c>
      <c r="U137" s="1" t="s">
        <v>49</v>
      </c>
      <c r="V137" s="1">
        <v>4</v>
      </c>
      <c r="W137" s="1" t="s">
        <v>134</v>
      </c>
      <c r="X137" s="8"/>
      <c r="Y137" s="1" t="s">
        <v>72</v>
      </c>
      <c r="Z137" s="1" t="s">
        <v>73</v>
      </c>
      <c r="AA137" s="1" t="s">
        <v>53</v>
      </c>
      <c r="AB137" s="1" t="s">
        <v>1136</v>
      </c>
      <c r="AC137" s="8" t="s">
        <v>3329</v>
      </c>
      <c r="AD137" s="1" t="s">
        <v>124</v>
      </c>
      <c r="AE137" s="8" t="s">
        <v>6054</v>
      </c>
      <c r="AF137" s="1" t="s">
        <v>1137</v>
      </c>
      <c r="AG137" s="8" t="s">
        <v>3240</v>
      </c>
      <c r="AH137" s="1">
        <v>3</v>
      </c>
      <c r="AI137" s="1" t="s">
        <v>1138</v>
      </c>
      <c r="AJ137" s="8" t="s">
        <v>3729</v>
      </c>
      <c r="AK137" s="1">
        <v>4</v>
      </c>
      <c r="AL137" s="1" t="s">
        <v>1139</v>
      </c>
      <c r="AM137" s="8" t="s">
        <v>3730</v>
      </c>
      <c r="AN137" s="1">
        <v>5</v>
      </c>
      <c r="AO137" s="1" t="s">
        <v>235</v>
      </c>
      <c r="AP137" s="8" t="s">
        <v>3472</v>
      </c>
      <c r="AQ137" s="1">
        <v>4</v>
      </c>
      <c r="AR137" s="1" t="s">
        <v>140</v>
      </c>
      <c r="AS137" s="1" t="s">
        <v>1140</v>
      </c>
      <c r="AT137" s="8" t="s">
        <v>3731</v>
      </c>
      <c r="AU137" s="1" t="s">
        <v>62</v>
      </c>
      <c r="AV137" s="1" t="s">
        <v>207</v>
      </c>
      <c r="AW137" s="1" t="s">
        <v>64</v>
      </c>
      <c r="AX137" s="1" t="s">
        <v>1141</v>
      </c>
      <c r="AY137" s="8"/>
      <c r="AZ137" s="1" t="s">
        <v>65</v>
      </c>
      <c r="BA137" s="9"/>
      <c r="BB137" s="3" t="s">
        <v>6075</v>
      </c>
      <c r="BC137" s="18"/>
    </row>
    <row r="138" spans="1:55" s="2" customFormat="1" ht="132" x14ac:dyDescent="0.25">
      <c r="A138" s="1">
        <v>44063.622335347223</v>
      </c>
      <c r="B138" s="1" t="s">
        <v>38</v>
      </c>
      <c r="C138" s="1" t="s">
        <v>209</v>
      </c>
      <c r="D138" s="1">
        <v>3</v>
      </c>
      <c r="E138" s="1" t="s">
        <v>1142</v>
      </c>
      <c r="F138" s="8" t="s">
        <v>3732</v>
      </c>
      <c r="G138" s="1" t="s">
        <v>117</v>
      </c>
      <c r="H138" s="1" t="s">
        <v>1143</v>
      </c>
      <c r="I138" s="8" t="s">
        <v>3320</v>
      </c>
      <c r="J138" s="1" t="s">
        <v>146</v>
      </c>
      <c r="K138" s="13" t="s">
        <v>1144</v>
      </c>
      <c r="L138" s="8" t="s">
        <v>3733</v>
      </c>
      <c r="M138" s="1" t="s">
        <v>43</v>
      </c>
      <c r="N138" s="1" t="s">
        <v>1145</v>
      </c>
      <c r="O138" s="8" t="s">
        <v>3736</v>
      </c>
      <c r="P138" s="1" t="s">
        <v>87</v>
      </c>
      <c r="Q138" s="1" t="s">
        <v>1146</v>
      </c>
      <c r="R138" s="8" t="s">
        <v>3659</v>
      </c>
      <c r="S138" s="1" t="s">
        <v>89</v>
      </c>
      <c r="T138" s="1" t="s">
        <v>48</v>
      </c>
      <c r="U138" s="1" t="s">
        <v>48</v>
      </c>
      <c r="V138" s="1">
        <v>3</v>
      </c>
      <c r="W138" s="1" t="s">
        <v>123</v>
      </c>
      <c r="X138" s="8"/>
      <c r="Y138" s="1" t="s">
        <v>1147</v>
      </c>
      <c r="Z138" s="1" t="s">
        <v>73</v>
      </c>
      <c r="AA138" s="1" t="s">
        <v>53</v>
      </c>
      <c r="AB138" s="1" t="s">
        <v>1148</v>
      </c>
      <c r="AC138" s="8" t="s">
        <v>4068</v>
      </c>
      <c r="AD138" s="1" t="s">
        <v>1149</v>
      </c>
      <c r="AE138" s="8" t="s">
        <v>3265</v>
      </c>
      <c r="AF138" s="1" t="s">
        <v>1150</v>
      </c>
      <c r="AG138" s="8" t="s">
        <v>3533</v>
      </c>
      <c r="AH138" s="1">
        <v>3</v>
      </c>
      <c r="AI138" s="1" t="s">
        <v>1151</v>
      </c>
      <c r="AJ138" s="8" t="s">
        <v>3533</v>
      </c>
      <c r="AK138" s="1">
        <v>4</v>
      </c>
      <c r="AL138" s="1" t="s">
        <v>1152</v>
      </c>
      <c r="AM138" s="8" t="s">
        <v>3355</v>
      </c>
      <c r="AN138" s="1">
        <v>4</v>
      </c>
      <c r="AO138" s="1" t="s">
        <v>1153</v>
      </c>
      <c r="AP138" s="8" t="s">
        <v>3346</v>
      </c>
      <c r="AQ138" s="1">
        <v>4</v>
      </c>
      <c r="AR138" s="1" t="s">
        <v>60</v>
      </c>
      <c r="AS138" s="1" t="s">
        <v>1154</v>
      </c>
      <c r="AT138" s="8" t="s">
        <v>3624</v>
      </c>
      <c r="AU138" s="1" t="s">
        <v>62</v>
      </c>
      <c r="AV138" s="1" t="s">
        <v>160</v>
      </c>
      <c r="AW138" s="1" t="s">
        <v>64</v>
      </c>
      <c r="AY138" s="9"/>
      <c r="AZ138" s="1" t="s">
        <v>65</v>
      </c>
      <c r="BA138" s="9"/>
      <c r="BB138" s="3" t="s">
        <v>6075</v>
      </c>
      <c r="BC138" s="18"/>
    </row>
    <row r="139" spans="1:55" s="2" customFormat="1" ht="105.6" x14ac:dyDescent="0.25">
      <c r="A139" s="1">
        <v>44063.634394606481</v>
      </c>
      <c r="B139" s="1" t="s">
        <v>38</v>
      </c>
      <c r="C139" s="1" t="s">
        <v>39</v>
      </c>
      <c r="D139" s="1">
        <v>2</v>
      </c>
      <c r="E139" s="1" t="s">
        <v>1155</v>
      </c>
      <c r="F139" s="8" t="s">
        <v>3734</v>
      </c>
      <c r="G139" s="1" t="s">
        <v>41</v>
      </c>
      <c r="H139" s="1" t="s">
        <v>1156</v>
      </c>
      <c r="I139" s="8" t="s">
        <v>3286</v>
      </c>
      <c r="L139" s="9"/>
      <c r="M139" s="1" t="s">
        <v>101</v>
      </c>
      <c r="N139" s="1" t="s">
        <v>1157</v>
      </c>
      <c r="O139" s="8" t="s">
        <v>3735</v>
      </c>
      <c r="P139" s="1" t="s">
        <v>87</v>
      </c>
      <c r="Q139" s="1" t="s">
        <v>1158</v>
      </c>
      <c r="R139" s="8" t="s">
        <v>3737</v>
      </c>
      <c r="S139" s="1" t="s">
        <v>209</v>
      </c>
      <c r="T139" s="1" t="s">
        <v>48</v>
      </c>
      <c r="U139" s="1" t="s">
        <v>49</v>
      </c>
      <c r="V139" s="1">
        <v>4</v>
      </c>
      <c r="W139" s="13" t="s">
        <v>1159</v>
      </c>
      <c r="X139" s="8" t="s">
        <v>3738</v>
      </c>
      <c r="Y139" s="1" t="s">
        <v>51</v>
      </c>
      <c r="Z139" s="1" t="s">
        <v>73</v>
      </c>
      <c r="AA139" s="1" t="s">
        <v>53</v>
      </c>
      <c r="AB139" s="1" t="s">
        <v>1160</v>
      </c>
      <c r="AC139" s="8" t="s">
        <v>3739</v>
      </c>
      <c r="AD139" s="1" t="s">
        <v>1161</v>
      </c>
      <c r="AE139" s="8" t="s">
        <v>6054</v>
      </c>
      <c r="AF139" s="1" t="s">
        <v>1162</v>
      </c>
      <c r="AG139" s="8" t="s">
        <v>3740</v>
      </c>
      <c r="AH139" s="1">
        <v>1</v>
      </c>
      <c r="AI139" s="1" t="s">
        <v>1163</v>
      </c>
      <c r="AJ139" s="8" t="s">
        <v>3470</v>
      </c>
      <c r="AK139" s="1">
        <v>4</v>
      </c>
      <c r="AL139" s="1" t="s">
        <v>1164</v>
      </c>
      <c r="AM139" s="8" t="s">
        <v>3741</v>
      </c>
      <c r="AN139" s="1">
        <v>3</v>
      </c>
      <c r="AO139" s="1" t="s">
        <v>1165</v>
      </c>
      <c r="AP139" s="8" t="s">
        <v>3346</v>
      </c>
      <c r="AQ139" s="1">
        <v>5</v>
      </c>
      <c r="AR139" s="1" t="s">
        <v>80</v>
      </c>
      <c r="AS139" s="1" t="s">
        <v>1166</v>
      </c>
      <c r="AT139" s="8" t="s">
        <v>3742</v>
      </c>
      <c r="AU139" s="1" t="s">
        <v>62</v>
      </c>
      <c r="AV139" s="1" t="s">
        <v>160</v>
      </c>
      <c r="AW139" s="1" t="s">
        <v>64</v>
      </c>
      <c r="AX139" s="1" t="s">
        <v>1167</v>
      </c>
      <c r="AY139" s="8"/>
      <c r="AZ139" s="1" t="s">
        <v>65</v>
      </c>
      <c r="BA139" s="9"/>
      <c r="BB139" s="3" t="s">
        <v>6075</v>
      </c>
      <c r="BC139" s="18"/>
    </row>
    <row r="140" spans="1:55" s="2" customFormat="1" ht="118.8" x14ac:dyDescent="0.25">
      <c r="A140" s="1">
        <v>44063.670276203702</v>
      </c>
      <c r="B140" s="1" t="s">
        <v>38</v>
      </c>
      <c r="C140" s="1" t="s">
        <v>209</v>
      </c>
      <c r="D140" s="1">
        <v>2</v>
      </c>
      <c r="E140" s="1" t="s">
        <v>1179</v>
      </c>
      <c r="F140" s="8" t="s">
        <v>3265</v>
      </c>
      <c r="G140" s="1" t="s">
        <v>41</v>
      </c>
      <c r="H140" s="1" t="s">
        <v>1180</v>
      </c>
      <c r="I140" s="8" t="s">
        <v>2745</v>
      </c>
      <c r="L140" s="9"/>
      <c r="M140" s="1" t="s">
        <v>43</v>
      </c>
      <c r="N140" s="1" t="s">
        <v>1181</v>
      </c>
      <c r="O140" s="8" t="s">
        <v>3373</v>
      </c>
      <c r="P140" s="1" t="s">
        <v>45</v>
      </c>
      <c r="Q140" s="1" t="s">
        <v>1182</v>
      </c>
      <c r="R140" s="8" t="s">
        <v>3286</v>
      </c>
      <c r="S140" s="1" t="s">
        <v>39</v>
      </c>
      <c r="T140" s="1" t="s">
        <v>184</v>
      </c>
      <c r="U140" s="1" t="s">
        <v>49</v>
      </c>
      <c r="V140" s="1">
        <v>4</v>
      </c>
      <c r="W140" s="1" t="s">
        <v>71</v>
      </c>
      <c r="X140" s="8"/>
      <c r="Y140" s="1" t="s">
        <v>324</v>
      </c>
      <c r="Z140" s="1" t="s">
        <v>91</v>
      </c>
      <c r="AA140" s="1" t="s">
        <v>53</v>
      </c>
      <c r="AB140" s="1" t="s">
        <v>1183</v>
      </c>
      <c r="AC140" s="8" t="s">
        <v>3747</v>
      </c>
      <c r="AD140" s="1" t="s">
        <v>1184</v>
      </c>
      <c r="AE140" s="8" t="s">
        <v>6054</v>
      </c>
      <c r="AF140" s="1" t="s">
        <v>1185</v>
      </c>
      <c r="AG140" s="8" t="s">
        <v>3676</v>
      </c>
      <c r="AH140" s="1">
        <v>2</v>
      </c>
      <c r="AI140" s="1" t="s">
        <v>1186</v>
      </c>
      <c r="AJ140" s="8" t="s">
        <v>3346</v>
      </c>
      <c r="AK140" s="1">
        <v>3</v>
      </c>
      <c r="AL140" s="1" t="s">
        <v>1187</v>
      </c>
      <c r="AM140" s="8" t="s">
        <v>3355</v>
      </c>
      <c r="AN140" s="1">
        <v>3</v>
      </c>
      <c r="AO140" s="1" t="s">
        <v>1188</v>
      </c>
      <c r="AP140" s="8" t="s">
        <v>3346</v>
      </c>
      <c r="AQ140" s="1">
        <v>3</v>
      </c>
      <c r="AR140" s="1" t="s">
        <v>60</v>
      </c>
      <c r="AS140" s="1" t="s">
        <v>1189</v>
      </c>
      <c r="AT140" s="8" t="s">
        <v>3748</v>
      </c>
      <c r="AU140" s="1" t="s">
        <v>62</v>
      </c>
      <c r="AV140" s="1" t="s">
        <v>63</v>
      </c>
      <c r="AW140" s="1" t="s">
        <v>64</v>
      </c>
      <c r="AY140" s="9"/>
      <c r="AZ140" s="1" t="s">
        <v>65</v>
      </c>
      <c r="BA140" s="9"/>
      <c r="BB140" s="3" t="s">
        <v>6075</v>
      </c>
      <c r="BC140" s="18"/>
    </row>
    <row r="141" spans="1:55" s="2" customFormat="1" ht="132" x14ac:dyDescent="0.25">
      <c r="A141" s="1">
        <v>44063.672344467588</v>
      </c>
      <c r="B141" s="1" t="s">
        <v>38</v>
      </c>
      <c r="C141" s="1" t="s">
        <v>143</v>
      </c>
      <c r="D141" s="1">
        <v>3</v>
      </c>
      <c r="E141" s="1" t="s">
        <v>1190</v>
      </c>
      <c r="F141" s="8" t="s">
        <v>3334</v>
      </c>
      <c r="G141" s="1" t="s">
        <v>41</v>
      </c>
      <c r="H141" s="1" t="s">
        <v>1191</v>
      </c>
      <c r="I141" s="8" t="s">
        <v>3286</v>
      </c>
      <c r="L141" s="9"/>
      <c r="M141" s="1" t="s">
        <v>43</v>
      </c>
      <c r="N141" s="1" t="s">
        <v>1192</v>
      </c>
      <c r="O141" s="8" t="s">
        <v>3749</v>
      </c>
      <c r="P141" s="1" t="s">
        <v>87</v>
      </c>
      <c r="Q141" s="1" t="s">
        <v>1193</v>
      </c>
      <c r="R141" s="8" t="s">
        <v>3449</v>
      </c>
      <c r="S141" s="1" t="s">
        <v>209</v>
      </c>
      <c r="T141" s="1" t="s">
        <v>48</v>
      </c>
      <c r="U141" s="1" t="s">
        <v>49</v>
      </c>
      <c r="V141" s="1">
        <v>2</v>
      </c>
      <c r="W141" s="1" t="s">
        <v>71</v>
      </c>
      <c r="X141" s="8"/>
      <c r="Y141" s="1" t="s">
        <v>51</v>
      </c>
      <c r="Z141" s="1" t="s">
        <v>1194</v>
      </c>
      <c r="AA141" s="1" t="s">
        <v>1195</v>
      </c>
      <c r="AB141" s="1" t="s">
        <v>1196</v>
      </c>
      <c r="AC141" s="8" t="s">
        <v>3739</v>
      </c>
      <c r="AD141" s="1" t="s">
        <v>1197</v>
      </c>
      <c r="AE141" s="8" t="s">
        <v>3362</v>
      </c>
      <c r="AF141" s="1" t="s">
        <v>1198</v>
      </c>
      <c r="AG141" s="8" t="s">
        <v>3474</v>
      </c>
      <c r="AH141" s="1">
        <v>3</v>
      </c>
      <c r="AI141" s="1" t="s">
        <v>1199</v>
      </c>
      <c r="AJ141" s="8" t="s">
        <v>3750</v>
      </c>
      <c r="AK141" s="1">
        <v>4</v>
      </c>
      <c r="AL141" s="1" t="s">
        <v>1200</v>
      </c>
      <c r="AM141" s="8" t="s">
        <v>3238</v>
      </c>
      <c r="AN141" s="1">
        <v>4</v>
      </c>
      <c r="AO141" s="1" t="s">
        <v>1201</v>
      </c>
      <c r="AP141" s="8" t="s">
        <v>3390</v>
      </c>
      <c r="AQ141" s="1">
        <v>3</v>
      </c>
      <c r="AR141" s="1" t="s">
        <v>60</v>
      </c>
      <c r="AS141" s="1" t="s">
        <v>1202</v>
      </c>
      <c r="AT141" s="8" t="s">
        <v>3302</v>
      </c>
      <c r="AU141" s="1" t="s">
        <v>112</v>
      </c>
      <c r="AV141" s="1" t="s">
        <v>160</v>
      </c>
      <c r="AW141" s="1" t="s">
        <v>64</v>
      </c>
      <c r="AX141" s="1" t="s">
        <v>1203</v>
      </c>
      <c r="AY141" s="8"/>
      <c r="AZ141" s="3" t="s">
        <v>1204</v>
      </c>
      <c r="BA141" s="9" t="s">
        <v>3273</v>
      </c>
      <c r="BB141" s="3" t="s">
        <v>6075</v>
      </c>
      <c r="BC141" s="18"/>
    </row>
    <row r="142" spans="1:55" s="2" customFormat="1" ht="409.6" x14ac:dyDescent="0.25">
      <c r="A142" s="1">
        <v>44063.703602187496</v>
      </c>
      <c r="B142" s="1" t="s">
        <v>38</v>
      </c>
      <c r="C142" s="1" t="s">
        <v>143</v>
      </c>
      <c r="D142" s="1">
        <v>1</v>
      </c>
      <c r="E142" s="1" t="s">
        <v>1205</v>
      </c>
      <c r="F142" s="8" t="s">
        <v>3751</v>
      </c>
      <c r="G142" s="1" t="s">
        <v>117</v>
      </c>
      <c r="H142" s="13" t="s">
        <v>1206</v>
      </c>
      <c r="I142" s="8" t="s">
        <v>3752</v>
      </c>
      <c r="J142" s="1" t="s">
        <v>119</v>
      </c>
      <c r="K142" s="13" t="s">
        <v>1207</v>
      </c>
      <c r="L142" s="8" t="s">
        <v>3753</v>
      </c>
      <c r="M142" s="1" t="s">
        <v>43</v>
      </c>
      <c r="N142" s="1" t="s">
        <v>1208</v>
      </c>
      <c r="O142" s="8" t="s">
        <v>4121</v>
      </c>
      <c r="P142" s="1" t="s">
        <v>87</v>
      </c>
      <c r="Q142" s="1" t="s">
        <v>1209</v>
      </c>
      <c r="R142" s="8" t="s">
        <v>4122</v>
      </c>
      <c r="S142" s="1" t="s">
        <v>89</v>
      </c>
      <c r="T142" s="1" t="s">
        <v>48</v>
      </c>
      <c r="U142" s="1" t="s">
        <v>49</v>
      </c>
      <c r="V142" s="1">
        <v>1</v>
      </c>
      <c r="W142" s="1" t="s">
        <v>134</v>
      </c>
      <c r="X142" s="8"/>
      <c r="Y142" s="1" t="s">
        <v>51</v>
      </c>
      <c r="Z142" s="1" t="s">
        <v>73</v>
      </c>
      <c r="AA142" s="1" t="s">
        <v>53</v>
      </c>
      <c r="AB142" s="1" t="s">
        <v>1210</v>
      </c>
      <c r="AC142" s="8" t="s">
        <v>3754</v>
      </c>
      <c r="AD142" s="1" t="s">
        <v>1211</v>
      </c>
      <c r="AE142" s="8" t="s">
        <v>4123</v>
      </c>
      <c r="AF142" s="1" t="s">
        <v>1212</v>
      </c>
      <c r="AG142" s="8" t="s">
        <v>3574</v>
      </c>
      <c r="AH142" s="1">
        <v>2</v>
      </c>
      <c r="AI142" s="1" t="s">
        <v>1213</v>
      </c>
      <c r="AJ142" s="8" t="s">
        <v>3755</v>
      </c>
      <c r="AK142" s="1">
        <v>3</v>
      </c>
      <c r="AL142" s="1" t="s">
        <v>1214</v>
      </c>
      <c r="AM142" s="8" t="s">
        <v>3756</v>
      </c>
      <c r="AN142" s="1">
        <v>3</v>
      </c>
      <c r="AO142" s="13" t="s">
        <v>1215</v>
      </c>
      <c r="AP142" s="8" t="s">
        <v>4124</v>
      </c>
      <c r="AQ142" s="1">
        <v>3</v>
      </c>
      <c r="AR142" s="1" t="s">
        <v>80</v>
      </c>
      <c r="AS142" s="1" t="s">
        <v>1216</v>
      </c>
      <c r="AT142" s="8" t="s">
        <v>3302</v>
      </c>
      <c r="AU142" s="1" t="s">
        <v>112</v>
      </c>
      <c r="AV142" s="1" t="s">
        <v>1217</v>
      </c>
      <c r="AW142" s="1" t="s">
        <v>64</v>
      </c>
      <c r="AX142" s="1" t="s">
        <v>1218</v>
      </c>
      <c r="AY142" s="8"/>
      <c r="AZ142" s="1" t="s">
        <v>65</v>
      </c>
      <c r="BA142" s="9"/>
      <c r="BB142" s="3" t="s">
        <v>6075</v>
      </c>
      <c r="BC142" s="18"/>
    </row>
    <row r="143" spans="1:55" s="2" customFormat="1" ht="330" x14ac:dyDescent="0.25">
      <c r="A143" s="1">
        <v>44063.710651747686</v>
      </c>
      <c r="B143" s="1" t="s">
        <v>38</v>
      </c>
      <c r="C143" s="1" t="s">
        <v>209</v>
      </c>
      <c r="D143" s="1">
        <v>1</v>
      </c>
      <c r="E143" s="1" t="s">
        <v>1219</v>
      </c>
      <c r="F143" s="8" t="s">
        <v>3334</v>
      </c>
      <c r="G143" s="1" t="s">
        <v>117</v>
      </c>
      <c r="H143" s="1" t="s">
        <v>1220</v>
      </c>
      <c r="I143" s="8" t="s">
        <v>3286</v>
      </c>
      <c r="J143" s="1" t="s">
        <v>146</v>
      </c>
      <c r="K143" s="13" t="s">
        <v>1221</v>
      </c>
      <c r="L143" s="8" t="s">
        <v>3313</v>
      </c>
      <c r="M143" s="1" t="s">
        <v>43</v>
      </c>
      <c r="N143" s="1" t="s">
        <v>1222</v>
      </c>
      <c r="O143" s="8" t="s">
        <v>3244</v>
      </c>
      <c r="P143" s="1" t="s">
        <v>87</v>
      </c>
      <c r="Q143" s="1" t="s">
        <v>1223</v>
      </c>
      <c r="R143" s="8" t="s">
        <v>3253</v>
      </c>
      <c r="S143" s="1" t="s">
        <v>89</v>
      </c>
      <c r="T143" s="1" t="s">
        <v>48</v>
      </c>
      <c r="U143" s="1" t="s">
        <v>49</v>
      </c>
      <c r="V143" s="1">
        <v>1</v>
      </c>
      <c r="W143" s="1" t="s">
        <v>1224</v>
      </c>
      <c r="X143" s="8"/>
      <c r="Y143" s="1" t="s">
        <v>51</v>
      </c>
      <c r="Z143" s="1" t="s">
        <v>73</v>
      </c>
      <c r="AA143" s="1" t="s">
        <v>53</v>
      </c>
      <c r="AB143" s="1" t="s">
        <v>1225</v>
      </c>
      <c r="AC143" s="8" t="s">
        <v>3464</v>
      </c>
      <c r="AD143" s="1" t="s">
        <v>1226</v>
      </c>
      <c r="AE143" s="8" t="s">
        <v>6054</v>
      </c>
      <c r="AF143" s="1" t="s">
        <v>1227</v>
      </c>
      <c r="AG143" s="8" t="s">
        <v>3574</v>
      </c>
      <c r="AH143" s="1">
        <v>4</v>
      </c>
      <c r="AI143" s="1" t="s">
        <v>1228</v>
      </c>
      <c r="AJ143" s="8" t="s">
        <v>3757</v>
      </c>
      <c r="AK143" s="1">
        <v>4</v>
      </c>
      <c r="AL143" s="1" t="s">
        <v>1229</v>
      </c>
      <c r="AM143" s="8" t="s">
        <v>3760</v>
      </c>
      <c r="AN143" s="1">
        <v>4</v>
      </c>
      <c r="AO143" s="1" t="s">
        <v>1230</v>
      </c>
      <c r="AP143" s="8" t="s">
        <v>4125</v>
      </c>
      <c r="AQ143" s="1">
        <v>3</v>
      </c>
      <c r="AR143" s="1" t="s">
        <v>140</v>
      </c>
      <c r="AS143" s="1" t="s">
        <v>1231</v>
      </c>
      <c r="AT143" s="8" t="s">
        <v>3302</v>
      </c>
      <c r="AU143" s="1" t="s">
        <v>62</v>
      </c>
      <c r="AV143" s="1" t="s">
        <v>343</v>
      </c>
      <c r="AX143" s="1" t="s">
        <v>1232</v>
      </c>
      <c r="AY143" s="8"/>
      <c r="AZ143" s="1" t="s">
        <v>65</v>
      </c>
      <c r="BA143" s="9"/>
      <c r="BB143" s="85" t="s">
        <v>6075</v>
      </c>
      <c r="BC143" s="18"/>
    </row>
    <row r="144" spans="1:55" s="2" customFormat="1" ht="145.19999999999999" x14ac:dyDescent="0.25">
      <c r="A144" s="1">
        <v>44063.732831782407</v>
      </c>
      <c r="B144" s="1" t="s">
        <v>38</v>
      </c>
      <c r="C144" s="1" t="s">
        <v>47</v>
      </c>
      <c r="D144" s="1">
        <v>3</v>
      </c>
      <c r="E144" s="1" t="s">
        <v>1233</v>
      </c>
      <c r="F144" s="8" t="s">
        <v>3719</v>
      </c>
      <c r="G144" s="1" t="s">
        <v>41</v>
      </c>
      <c r="H144" s="1" t="s">
        <v>1234</v>
      </c>
      <c r="I144" s="8" t="s">
        <v>3669</v>
      </c>
      <c r="L144" s="9"/>
      <c r="M144" s="1" t="s">
        <v>43</v>
      </c>
      <c r="N144" s="1" t="s">
        <v>1235</v>
      </c>
      <c r="O144" s="8" t="s">
        <v>3244</v>
      </c>
      <c r="P144" s="1" t="s">
        <v>45</v>
      </c>
      <c r="Q144" s="1" t="s">
        <v>1236</v>
      </c>
      <c r="R144" s="8" t="s">
        <v>3286</v>
      </c>
      <c r="S144" s="1" t="s">
        <v>47</v>
      </c>
      <c r="T144" s="1" t="s">
        <v>49</v>
      </c>
      <c r="U144" s="1" t="s">
        <v>49</v>
      </c>
      <c r="V144" s="1">
        <v>4</v>
      </c>
      <c r="W144" s="1" t="s">
        <v>123</v>
      </c>
      <c r="X144" s="8"/>
      <c r="Y144" s="1" t="s">
        <v>51</v>
      </c>
      <c r="Z144" s="1" t="s">
        <v>73</v>
      </c>
      <c r="AA144" s="1" t="s">
        <v>53</v>
      </c>
      <c r="AB144" s="1" t="s">
        <v>1237</v>
      </c>
      <c r="AC144" s="8" t="s">
        <v>3532</v>
      </c>
      <c r="AD144" s="1" t="s">
        <v>514</v>
      </c>
      <c r="AE144" s="8" t="s">
        <v>3241</v>
      </c>
      <c r="AF144" s="1" t="s">
        <v>1238</v>
      </c>
      <c r="AG144" s="8" t="s">
        <v>3758</v>
      </c>
      <c r="AH144" s="1">
        <v>2</v>
      </c>
      <c r="AI144" s="1" t="s">
        <v>1239</v>
      </c>
      <c r="AJ144" s="8" t="s">
        <v>3759</v>
      </c>
      <c r="AK144" s="1">
        <v>3</v>
      </c>
      <c r="AL144" s="1" t="s">
        <v>1240</v>
      </c>
      <c r="AM144" s="8" t="s">
        <v>3433</v>
      </c>
      <c r="AN144" s="1">
        <v>3</v>
      </c>
      <c r="AO144" s="1" t="s">
        <v>1241</v>
      </c>
      <c r="AP144" s="8" t="s">
        <v>3346</v>
      </c>
      <c r="AQ144" s="1">
        <v>4</v>
      </c>
      <c r="AR144" s="1" t="s">
        <v>80</v>
      </c>
      <c r="AS144" s="1" t="s">
        <v>1242</v>
      </c>
      <c r="AT144" s="8" t="s">
        <v>3464</v>
      </c>
      <c r="AU144" s="1" t="s">
        <v>62</v>
      </c>
      <c r="AV144" s="1" t="s">
        <v>160</v>
      </c>
      <c r="AW144" s="1" t="s">
        <v>1243</v>
      </c>
      <c r="AY144" s="9"/>
      <c r="AZ144" s="1" t="s">
        <v>65</v>
      </c>
      <c r="BA144" s="9"/>
      <c r="BB144" s="3" t="s">
        <v>6075</v>
      </c>
      <c r="BC144" s="18"/>
    </row>
    <row r="145" spans="1:55" s="2" customFormat="1" ht="409.6" x14ac:dyDescent="0.25">
      <c r="A145" s="1">
        <v>44063.814369421292</v>
      </c>
      <c r="B145" s="1" t="s">
        <v>38</v>
      </c>
      <c r="C145" s="1" t="s">
        <v>115</v>
      </c>
      <c r="D145" s="1">
        <v>1</v>
      </c>
      <c r="E145" s="1" t="s">
        <v>1256</v>
      </c>
      <c r="F145" s="8" t="s">
        <v>4127</v>
      </c>
      <c r="G145" s="1" t="s">
        <v>117</v>
      </c>
      <c r="H145" s="1" t="s">
        <v>1257</v>
      </c>
      <c r="I145" s="8" t="s">
        <v>3580</v>
      </c>
      <c r="J145" s="1" t="s">
        <v>119</v>
      </c>
      <c r="K145" s="1" t="s">
        <v>1258</v>
      </c>
      <c r="L145" s="8" t="s">
        <v>3766</v>
      </c>
      <c r="M145" s="1" t="s">
        <v>43</v>
      </c>
      <c r="N145" s="1" t="s">
        <v>1259</v>
      </c>
      <c r="O145" s="8" t="s">
        <v>3373</v>
      </c>
      <c r="P145" s="1" t="s">
        <v>87</v>
      </c>
      <c r="Q145" s="1" t="s">
        <v>1260</v>
      </c>
      <c r="R145" s="8" t="s">
        <v>3723</v>
      </c>
      <c r="S145" s="1" t="s">
        <v>89</v>
      </c>
      <c r="T145" s="1" t="s">
        <v>184</v>
      </c>
      <c r="U145" s="1" t="s">
        <v>49</v>
      </c>
      <c r="V145" s="1">
        <v>2</v>
      </c>
      <c r="W145" s="1" t="s">
        <v>71</v>
      </c>
      <c r="X145" s="8"/>
      <c r="Y145" s="1" t="s">
        <v>72</v>
      </c>
      <c r="Z145" s="1" t="s">
        <v>52</v>
      </c>
      <c r="AA145" s="1" t="s">
        <v>53</v>
      </c>
      <c r="AB145" s="1" t="s">
        <v>1261</v>
      </c>
      <c r="AC145" s="8" t="s">
        <v>3767</v>
      </c>
      <c r="AD145" s="1" t="s">
        <v>1262</v>
      </c>
      <c r="AE145" s="8" t="s">
        <v>6059</v>
      </c>
      <c r="AF145" s="1" t="s">
        <v>1263</v>
      </c>
      <c r="AG145" s="8" t="s">
        <v>3768</v>
      </c>
      <c r="AH145" s="1">
        <v>3</v>
      </c>
      <c r="AI145" s="1" t="s">
        <v>1264</v>
      </c>
      <c r="AJ145" s="8" t="s">
        <v>3769</v>
      </c>
      <c r="AK145" s="1">
        <v>4</v>
      </c>
      <c r="AL145" s="1" t="s">
        <v>1265</v>
      </c>
      <c r="AM145" s="8" t="s">
        <v>3423</v>
      </c>
      <c r="AN145" s="1">
        <v>4</v>
      </c>
      <c r="AO145" s="1" t="s">
        <v>1266</v>
      </c>
      <c r="AP145" s="8" t="s">
        <v>4128</v>
      </c>
      <c r="AQ145" s="1">
        <v>3</v>
      </c>
      <c r="AR145" s="1" t="s">
        <v>60</v>
      </c>
      <c r="AS145" s="1" t="s">
        <v>1267</v>
      </c>
      <c r="AT145" s="8" t="s">
        <v>3405</v>
      </c>
      <c r="AU145" s="1" t="s">
        <v>406</v>
      </c>
      <c r="AV145" s="1" t="s">
        <v>63</v>
      </c>
      <c r="AW145" s="1" t="s">
        <v>1268</v>
      </c>
      <c r="AY145" s="9"/>
      <c r="AZ145" s="1" t="s">
        <v>65</v>
      </c>
      <c r="BA145" s="9"/>
      <c r="BB145" s="3" t="s">
        <v>6075</v>
      </c>
      <c r="BC145" s="18"/>
    </row>
    <row r="146" spans="1:55" s="2" customFormat="1" ht="382.8" x14ac:dyDescent="0.25">
      <c r="A146" s="1">
        <v>44063.835222824069</v>
      </c>
      <c r="B146" s="1" t="s">
        <v>38</v>
      </c>
      <c r="C146" s="1" t="s">
        <v>220</v>
      </c>
      <c r="D146" s="1">
        <v>1</v>
      </c>
      <c r="E146" s="1" t="s">
        <v>1269</v>
      </c>
      <c r="F146" s="8" t="s">
        <v>3770</v>
      </c>
      <c r="G146" s="1" t="s">
        <v>41</v>
      </c>
      <c r="H146" s="1" t="s">
        <v>1270</v>
      </c>
      <c r="I146" s="8" t="s">
        <v>3771</v>
      </c>
      <c r="L146" s="9"/>
      <c r="M146" s="1" t="s">
        <v>101</v>
      </c>
      <c r="N146" s="1" t="s">
        <v>1271</v>
      </c>
      <c r="O146" s="8" t="s">
        <v>3772</v>
      </c>
      <c r="P146" s="1" t="s">
        <v>87</v>
      </c>
      <c r="Q146" s="1" t="s">
        <v>1272</v>
      </c>
      <c r="R146" s="8" t="s">
        <v>3286</v>
      </c>
      <c r="S146" s="1" t="s">
        <v>209</v>
      </c>
      <c r="T146" s="1" t="s">
        <v>48</v>
      </c>
      <c r="U146" s="1" t="s">
        <v>49</v>
      </c>
      <c r="V146" s="1">
        <v>2</v>
      </c>
      <c r="W146" s="1" t="s">
        <v>1224</v>
      </c>
      <c r="X146" s="8"/>
      <c r="Y146" s="1" t="s">
        <v>51</v>
      </c>
      <c r="Z146" s="1" t="s">
        <v>73</v>
      </c>
      <c r="AA146" s="1" t="s">
        <v>53</v>
      </c>
      <c r="AB146" s="1" t="s">
        <v>1273</v>
      </c>
      <c r="AC146" s="8" t="s">
        <v>3773</v>
      </c>
      <c r="AD146" s="1" t="s">
        <v>1274</v>
      </c>
      <c r="AE146" s="8" t="s">
        <v>4129</v>
      </c>
      <c r="AF146" s="1" t="s">
        <v>1275</v>
      </c>
      <c r="AG146" s="8" t="s">
        <v>3776</v>
      </c>
      <c r="AH146" s="1">
        <v>2</v>
      </c>
      <c r="AI146" s="1" t="s">
        <v>1276</v>
      </c>
      <c r="AJ146" s="8" t="s">
        <v>3774</v>
      </c>
      <c r="AK146" s="1">
        <v>4</v>
      </c>
      <c r="AL146" s="13" t="s">
        <v>1277</v>
      </c>
      <c r="AM146" s="8" t="s">
        <v>3775</v>
      </c>
      <c r="AN146" s="1">
        <v>3</v>
      </c>
      <c r="AO146" s="1" t="s">
        <v>1278</v>
      </c>
      <c r="AP146" s="8" t="s">
        <v>3777</v>
      </c>
      <c r="AQ146" s="1">
        <v>4</v>
      </c>
      <c r="AR146" s="1" t="s">
        <v>80</v>
      </c>
      <c r="AS146" s="1" t="s">
        <v>1279</v>
      </c>
      <c r="AT146" s="8" t="s">
        <v>3778</v>
      </c>
      <c r="AU146" s="1" t="s">
        <v>112</v>
      </c>
      <c r="AV146" s="1" t="s">
        <v>160</v>
      </c>
      <c r="AW146" s="1" t="s">
        <v>64</v>
      </c>
      <c r="AX146" s="1" t="s">
        <v>1280</v>
      </c>
      <c r="AY146" s="8"/>
      <c r="AZ146" s="1" t="s">
        <v>65</v>
      </c>
      <c r="BA146" s="9"/>
      <c r="BB146" s="3" t="s">
        <v>6075</v>
      </c>
      <c r="BC146" s="18"/>
    </row>
    <row r="147" spans="1:55" s="2" customFormat="1" ht="316.8" x14ac:dyDescent="0.25">
      <c r="A147" s="1">
        <v>44063.840974502316</v>
      </c>
      <c r="B147" s="1" t="s">
        <v>38</v>
      </c>
      <c r="C147" s="1" t="s">
        <v>47</v>
      </c>
      <c r="D147" s="1">
        <v>1</v>
      </c>
      <c r="E147" s="1" t="s">
        <v>1281</v>
      </c>
      <c r="F147" s="8" t="s">
        <v>3779</v>
      </c>
      <c r="G147" s="1" t="s">
        <v>41</v>
      </c>
      <c r="H147" s="1" t="s">
        <v>1282</v>
      </c>
      <c r="I147" s="8" t="s">
        <v>3780</v>
      </c>
      <c r="L147" s="9"/>
      <c r="M147" s="1" t="s">
        <v>43</v>
      </c>
      <c r="N147" s="1" t="s">
        <v>1283</v>
      </c>
      <c r="O147" s="8" t="s">
        <v>3781</v>
      </c>
      <c r="P147" s="1" t="s">
        <v>87</v>
      </c>
      <c r="Q147" s="1" t="s">
        <v>1284</v>
      </c>
      <c r="R147" s="8" t="s">
        <v>3286</v>
      </c>
      <c r="S147" s="1" t="s">
        <v>89</v>
      </c>
      <c r="T147" s="1" t="s">
        <v>48</v>
      </c>
      <c r="U147" s="1" t="s">
        <v>49</v>
      </c>
      <c r="V147" s="1">
        <v>2</v>
      </c>
      <c r="W147" s="1" t="s">
        <v>1285</v>
      </c>
      <c r="X147" s="8"/>
      <c r="Y147" s="1" t="s">
        <v>1286</v>
      </c>
      <c r="Z147" s="1" t="s">
        <v>73</v>
      </c>
      <c r="AA147" s="1" t="s">
        <v>53</v>
      </c>
      <c r="AB147" s="1" t="s">
        <v>1287</v>
      </c>
      <c r="AC147" s="8" t="s">
        <v>3443</v>
      </c>
      <c r="AD147" s="1" t="s">
        <v>1288</v>
      </c>
      <c r="AE147" s="8" t="s">
        <v>3425</v>
      </c>
      <c r="AF147" s="1" t="s">
        <v>1289</v>
      </c>
      <c r="AG147" s="8" t="s">
        <v>3782</v>
      </c>
      <c r="AH147" s="1">
        <v>3</v>
      </c>
      <c r="AI147" s="1" t="s">
        <v>1290</v>
      </c>
      <c r="AJ147" s="8" t="s">
        <v>3240</v>
      </c>
      <c r="AK147" s="1">
        <v>4</v>
      </c>
      <c r="AL147" s="1" t="s">
        <v>1291</v>
      </c>
      <c r="AM147" s="8" t="s">
        <v>3292</v>
      </c>
      <c r="AN147" s="1">
        <v>3</v>
      </c>
      <c r="AO147" s="1" t="s">
        <v>1292</v>
      </c>
      <c r="AP147" s="8" t="s">
        <v>3549</v>
      </c>
      <c r="AQ147" s="1">
        <v>4</v>
      </c>
      <c r="AR147" s="1" t="s">
        <v>60</v>
      </c>
      <c r="AS147" s="1" t="s">
        <v>1293</v>
      </c>
      <c r="AT147" s="8" t="s">
        <v>3783</v>
      </c>
      <c r="AU147" s="1" t="s">
        <v>62</v>
      </c>
      <c r="AV147" s="1" t="s">
        <v>63</v>
      </c>
      <c r="AW147" s="1" t="s">
        <v>64</v>
      </c>
      <c r="AX147" s="13" t="s">
        <v>1294</v>
      </c>
      <c r="AY147" s="8" t="s">
        <v>3784</v>
      </c>
      <c r="AZ147" s="13" t="s">
        <v>1295</v>
      </c>
      <c r="BA147" s="15" t="s">
        <v>3785</v>
      </c>
      <c r="BB147" s="3" t="s">
        <v>6075</v>
      </c>
      <c r="BC147" s="18"/>
    </row>
    <row r="148" spans="1:55" s="2" customFormat="1" ht="343.2" x14ac:dyDescent="0.25">
      <c r="A148" s="1">
        <v>44063.874359444446</v>
      </c>
      <c r="B148" s="1" t="s">
        <v>38</v>
      </c>
      <c r="C148" s="1" t="s">
        <v>39</v>
      </c>
      <c r="D148" s="1">
        <v>3</v>
      </c>
      <c r="E148" s="1" t="s">
        <v>1296</v>
      </c>
      <c r="F148" s="8" t="s">
        <v>3246</v>
      </c>
      <c r="G148" s="1" t="s">
        <v>41</v>
      </c>
      <c r="H148" s="1" t="s">
        <v>1297</v>
      </c>
      <c r="I148" s="8" t="s">
        <v>3425</v>
      </c>
      <c r="L148" s="9"/>
      <c r="M148" s="1" t="s">
        <v>101</v>
      </c>
      <c r="N148" s="1" t="s">
        <v>1298</v>
      </c>
      <c r="O148" s="8" t="s">
        <v>3244</v>
      </c>
      <c r="P148" s="1" t="s">
        <v>87</v>
      </c>
      <c r="Q148" s="1" t="s">
        <v>1299</v>
      </c>
      <c r="R148" s="8" t="s">
        <v>3286</v>
      </c>
      <c r="S148" s="1" t="s">
        <v>209</v>
      </c>
      <c r="T148" s="1" t="s">
        <v>48</v>
      </c>
      <c r="U148" s="1" t="s">
        <v>49</v>
      </c>
      <c r="V148" s="1">
        <v>4</v>
      </c>
      <c r="W148" s="1" t="s">
        <v>256</v>
      </c>
      <c r="X148" s="8"/>
      <c r="Y148" s="1" t="s">
        <v>974</v>
      </c>
      <c r="Z148" s="1" t="s">
        <v>73</v>
      </c>
      <c r="AA148" s="1" t="s">
        <v>53</v>
      </c>
      <c r="AB148" s="1" t="s">
        <v>1300</v>
      </c>
      <c r="AC148" s="8" t="s">
        <v>3246</v>
      </c>
      <c r="AD148" s="1" t="s">
        <v>1301</v>
      </c>
      <c r="AE148" s="8" t="s">
        <v>6054</v>
      </c>
      <c r="AF148" s="1" t="s">
        <v>1302</v>
      </c>
      <c r="AG148" s="8" t="s">
        <v>3636</v>
      </c>
      <c r="AH148" s="1">
        <v>2</v>
      </c>
      <c r="AI148" s="1" t="s">
        <v>1104</v>
      </c>
      <c r="AJ148" s="8" t="s">
        <v>3355</v>
      </c>
      <c r="AK148" s="1">
        <v>4</v>
      </c>
      <c r="AL148" s="1" t="s">
        <v>1303</v>
      </c>
      <c r="AM148" s="8" t="s">
        <v>3390</v>
      </c>
      <c r="AN148" s="1">
        <v>3</v>
      </c>
      <c r="AO148" s="1" t="s">
        <v>1304</v>
      </c>
      <c r="AP148" s="8" t="s">
        <v>3549</v>
      </c>
      <c r="AQ148" s="1">
        <v>3</v>
      </c>
      <c r="AR148" s="1" t="s">
        <v>60</v>
      </c>
      <c r="AS148" s="1" t="s">
        <v>1305</v>
      </c>
      <c r="AT148" s="8" t="s">
        <v>3292</v>
      </c>
      <c r="AU148" s="1" t="s">
        <v>62</v>
      </c>
      <c r="AV148" s="1" t="s">
        <v>63</v>
      </c>
      <c r="AW148" s="1" t="s">
        <v>64</v>
      </c>
      <c r="AY148" s="9"/>
      <c r="AZ148" s="1" t="s">
        <v>65</v>
      </c>
      <c r="BA148" s="9"/>
      <c r="BB148" s="3" t="s">
        <v>6075</v>
      </c>
      <c r="BC148" s="18"/>
    </row>
    <row r="149" spans="1:55" s="2" customFormat="1" ht="224.4" x14ac:dyDescent="0.25">
      <c r="A149" s="1">
        <v>44063.930036608799</v>
      </c>
      <c r="B149" s="1" t="s">
        <v>38</v>
      </c>
      <c r="C149" s="1" t="s">
        <v>47</v>
      </c>
      <c r="D149" s="1">
        <v>3</v>
      </c>
      <c r="E149" s="1" t="s">
        <v>1306</v>
      </c>
      <c r="F149" s="8" t="s">
        <v>3286</v>
      </c>
      <c r="G149" s="1" t="s">
        <v>41</v>
      </c>
      <c r="H149" s="1" t="s">
        <v>1307</v>
      </c>
      <c r="I149" s="8" t="s">
        <v>3523</v>
      </c>
      <c r="L149" s="9"/>
      <c r="M149" s="1" t="s">
        <v>43</v>
      </c>
      <c r="N149" s="1" t="s">
        <v>1308</v>
      </c>
      <c r="O149" s="8" t="s">
        <v>3639</v>
      </c>
      <c r="P149" s="1" t="s">
        <v>45</v>
      </c>
      <c r="Q149" s="1" t="s">
        <v>1309</v>
      </c>
      <c r="R149" s="8" t="s">
        <v>3425</v>
      </c>
      <c r="S149" s="1" t="s">
        <v>47</v>
      </c>
      <c r="T149" s="1" t="s">
        <v>49</v>
      </c>
      <c r="U149" s="1" t="s">
        <v>70</v>
      </c>
      <c r="V149" s="1">
        <v>4</v>
      </c>
      <c r="W149" s="1" t="s">
        <v>1310</v>
      </c>
      <c r="X149" s="8"/>
      <c r="Y149" s="1" t="s">
        <v>72</v>
      </c>
      <c r="Z149" s="1" t="s">
        <v>52</v>
      </c>
      <c r="AA149" s="1" t="s">
        <v>53</v>
      </c>
      <c r="AB149" s="1" t="s">
        <v>1311</v>
      </c>
      <c r="AC149" s="8" t="s">
        <v>3239</v>
      </c>
      <c r="AD149" s="1" t="s">
        <v>514</v>
      </c>
      <c r="AE149" s="8" t="s">
        <v>3241</v>
      </c>
      <c r="AF149" s="1" t="s">
        <v>1312</v>
      </c>
      <c r="AG149" s="8" t="s">
        <v>3292</v>
      </c>
      <c r="AH149" s="1">
        <v>3</v>
      </c>
      <c r="AI149" s="1" t="s">
        <v>1313</v>
      </c>
      <c r="AJ149" s="8" t="s">
        <v>3346</v>
      </c>
      <c r="AK149" s="1">
        <v>4</v>
      </c>
      <c r="AL149" s="1" t="s">
        <v>1314</v>
      </c>
      <c r="AM149" s="8" t="s">
        <v>3247</v>
      </c>
      <c r="AN149" s="1">
        <v>4</v>
      </c>
      <c r="AO149" s="1" t="s">
        <v>1313</v>
      </c>
      <c r="AP149" s="8" t="s">
        <v>3346</v>
      </c>
      <c r="AQ149" s="1">
        <v>4</v>
      </c>
      <c r="AR149" s="1" t="s">
        <v>60</v>
      </c>
      <c r="AS149" s="1" t="s">
        <v>1315</v>
      </c>
      <c r="AT149" s="8" t="s">
        <v>3302</v>
      </c>
      <c r="AU149" s="1" t="s">
        <v>406</v>
      </c>
      <c r="AV149" s="1" t="s">
        <v>1316</v>
      </c>
      <c r="AW149" s="1" t="s">
        <v>64</v>
      </c>
      <c r="AY149" s="9"/>
      <c r="AZ149" s="1" t="s">
        <v>65</v>
      </c>
      <c r="BA149" s="9"/>
      <c r="BB149" s="3" t="s">
        <v>6075</v>
      </c>
      <c r="BC149" s="18"/>
    </row>
    <row r="150" spans="1:55" s="2" customFormat="1" ht="303.60000000000002" x14ac:dyDescent="0.25">
      <c r="A150" s="1">
        <v>44064.067759502315</v>
      </c>
      <c r="B150" s="1" t="s">
        <v>38</v>
      </c>
      <c r="C150" s="1" t="s">
        <v>143</v>
      </c>
      <c r="D150" s="1">
        <v>4</v>
      </c>
      <c r="E150" s="1" t="s">
        <v>1330</v>
      </c>
      <c r="F150" s="8" t="s">
        <v>3789</v>
      </c>
      <c r="G150" s="1" t="s">
        <v>117</v>
      </c>
      <c r="H150" s="1" t="s">
        <v>1331</v>
      </c>
      <c r="I150" s="8" t="s">
        <v>3372</v>
      </c>
      <c r="J150" s="1" t="s">
        <v>146</v>
      </c>
      <c r="K150" s="1" t="s">
        <v>1332</v>
      </c>
      <c r="L150" s="8" t="s">
        <v>3790</v>
      </c>
      <c r="M150" s="1" t="s">
        <v>43</v>
      </c>
      <c r="N150" s="1" t="s">
        <v>1333</v>
      </c>
      <c r="O150" s="8" t="s">
        <v>3567</v>
      </c>
      <c r="P150" s="1" t="s">
        <v>87</v>
      </c>
      <c r="Q150" s="1" t="s">
        <v>1334</v>
      </c>
      <c r="R150" s="8" t="s">
        <v>3791</v>
      </c>
      <c r="S150" s="1" t="s">
        <v>89</v>
      </c>
      <c r="T150" s="1" t="s">
        <v>48</v>
      </c>
      <c r="U150" s="1" t="s">
        <v>49</v>
      </c>
      <c r="V150" s="1">
        <v>3</v>
      </c>
      <c r="W150" s="1" t="s">
        <v>123</v>
      </c>
      <c r="X150" s="8"/>
      <c r="Y150" s="1" t="s">
        <v>1335</v>
      </c>
      <c r="Z150" s="1" t="s">
        <v>52</v>
      </c>
      <c r="AA150" s="1" t="s">
        <v>53</v>
      </c>
      <c r="AB150" s="1" t="s">
        <v>1336</v>
      </c>
      <c r="AC150" s="8" t="s">
        <v>3792</v>
      </c>
      <c r="AD150" s="1" t="s">
        <v>1337</v>
      </c>
      <c r="AE150" s="8" t="s">
        <v>3793</v>
      </c>
      <c r="AF150" s="1" t="s">
        <v>1338</v>
      </c>
      <c r="AG150" s="8" t="s">
        <v>3794</v>
      </c>
      <c r="AH150" s="1">
        <v>3</v>
      </c>
      <c r="AI150" s="1" t="s">
        <v>1339</v>
      </c>
      <c r="AJ150" s="8" t="s">
        <v>3795</v>
      </c>
      <c r="AK150" s="1">
        <v>3</v>
      </c>
      <c r="AL150" s="1" t="s">
        <v>1340</v>
      </c>
      <c r="AM150" s="8" t="s">
        <v>3423</v>
      </c>
      <c r="AN150" s="1">
        <v>4</v>
      </c>
      <c r="AO150" s="1" t="s">
        <v>1341</v>
      </c>
      <c r="AP150" s="8" t="s">
        <v>3648</v>
      </c>
      <c r="AQ150" s="1">
        <v>4</v>
      </c>
      <c r="AR150" s="1" t="s">
        <v>60</v>
      </c>
      <c r="AS150" s="1" t="s">
        <v>1342</v>
      </c>
      <c r="AT150" s="8" t="s">
        <v>3423</v>
      </c>
      <c r="AU150" s="1" t="s">
        <v>112</v>
      </c>
      <c r="AV150" s="1" t="s">
        <v>1343</v>
      </c>
      <c r="AW150" s="1" t="s">
        <v>64</v>
      </c>
      <c r="AY150" s="9"/>
      <c r="AZ150" s="1" t="s">
        <v>65</v>
      </c>
      <c r="BA150" s="9"/>
      <c r="BB150" s="3" t="s">
        <v>6075</v>
      </c>
      <c r="BC150" s="18"/>
    </row>
    <row r="151" spans="1:55" s="2" customFormat="1" ht="330" x14ac:dyDescent="0.25">
      <c r="A151" s="1">
        <v>44064.143176122685</v>
      </c>
      <c r="B151" s="1" t="s">
        <v>38</v>
      </c>
      <c r="C151" s="1" t="s">
        <v>209</v>
      </c>
      <c r="D151" s="1">
        <v>2</v>
      </c>
      <c r="E151" s="1" t="s">
        <v>1344</v>
      </c>
      <c r="F151" s="8" t="s">
        <v>3796</v>
      </c>
      <c r="G151" s="1" t="s">
        <v>41</v>
      </c>
      <c r="H151" s="1" t="s">
        <v>1345</v>
      </c>
      <c r="I151" s="8" t="s">
        <v>3797</v>
      </c>
      <c r="L151" s="9"/>
      <c r="M151" s="1" t="s">
        <v>43</v>
      </c>
      <c r="N151" s="1" t="s">
        <v>1346</v>
      </c>
      <c r="O151" s="8" t="s">
        <v>3244</v>
      </c>
      <c r="P151" s="1" t="s">
        <v>45</v>
      </c>
      <c r="Q151" s="1" t="s">
        <v>1347</v>
      </c>
      <c r="R151" s="8" t="s">
        <v>2745</v>
      </c>
      <c r="S151" s="1" t="s">
        <v>47</v>
      </c>
      <c r="T151" s="1" t="s">
        <v>48</v>
      </c>
      <c r="U151" s="1" t="s">
        <v>49</v>
      </c>
      <c r="V151" s="1">
        <v>3</v>
      </c>
      <c r="W151" s="1" t="s">
        <v>1348</v>
      </c>
      <c r="X151" s="8" t="s">
        <v>3463</v>
      </c>
      <c r="Y151" s="1" t="s">
        <v>1349</v>
      </c>
      <c r="Z151" s="1" t="s">
        <v>52</v>
      </c>
      <c r="AA151" s="1" t="s">
        <v>53</v>
      </c>
      <c r="AB151" s="1" t="s">
        <v>1350</v>
      </c>
      <c r="AC151" s="8" t="s">
        <v>3329</v>
      </c>
      <c r="AD151" s="1" t="s">
        <v>1351</v>
      </c>
      <c r="AE151" s="8" t="s">
        <v>3425</v>
      </c>
      <c r="AF151" s="1" t="s">
        <v>1352</v>
      </c>
      <c r="AG151" s="8" t="s">
        <v>3474</v>
      </c>
      <c r="AH151" s="1">
        <v>3</v>
      </c>
      <c r="AI151" s="1" t="s">
        <v>1353</v>
      </c>
      <c r="AJ151" s="8" t="s">
        <v>3352</v>
      </c>
      <c r="AK151" s="1">
        <v>4</v>
      </c>
      <c r="AL151" s="1" t="s">
        <v>1354</v>
      </c>
      <c r="AM151" s="8" t="s">
        <v>3423</v>
      </c>
      <c r="AN151" s="1">
        <v>4</v>
      </c>
      <c r="AO151" s="1" t="s">
        <v>1355</v>
      </c>
      <c r="AP151" s="8" t="s">
        <v>3414</v>
      </c>
      <c r="AQ151" s="1">
        <v>4</v>
      </c>
      <c r="AR151" s="1" t="s">
        <v>60</v>
      </c>
      <c r="AS151" s="1" t="s">
        <v>1356</v>
      </c>
      <c r="AT151" s="8" t="s">
        <v>3798</v>
      </c>
      <c r="AU151" s="1" t="s">
        <v>406</v>
      </c>
      <c r="AV151" s="1" t="s">
        <v>160</v>
      </c>
      <c r="AW151" s="1" t="s">
        <v>64</v>
      </c>
      <c r="AX151" s="1" t="s">
        <v>1357</v>
      </c>
      <c r="AY151" s="8"/>
      <c r="AZ151" s="1" t="s">
        <v>65</v>
      </c>
      <c r="BA151" s="9"/>
      <c r="BB151" s="3" t="s">
        <v>6075</v>
      </c>
      <c r="BC151" s="18"/>
    </row>
    <row r="152" spans="1:55" s="2" customFormat="1" ht="158.4" x14ac:dyDescent="0.25">
      <c r="A152" s="1">
        <v>44064.189229479161</v>
      </c>
      <c r="B152" s="1" t="s">
        <v>38</v>
      </c>
      <c r="C152" s="1" t="s">
        <v>39</v>
      </c>
      <c r="D152" s="1">
        <v>1</v>
      </c>
      <c r="E152" s="1" t="s">
        <v>1358</v>
      </c>
      <c r="F152" s="8" t="s">
        <v>3799</v>
      </c>
      <c r="G152" s="1" t="s">
        <v>117</v>
      </c>
      <c r="H152" s="1" t="s">
        <v>1143</v>
      </c>
      <c r="I152" s="8" t="s">
        <v>3320</v>
      </c>
      <c r="J152" s="1" t="s">
        <v>119</v>
      </c>
      <c r="K152" s="1" t="s">
        <v>1359</v>
      </c>
      <c r="L152" s="8" t="s">
        <v>3800</v>
      </c>
      <c r="M152" s="1" t="s">
        <v>101</v>
      </c>
      <c r="N152" s="1" t="s">
        <v>1360</v>
      </c>
      <c r="O152" s="8" t="s">
        <v>3287</v>
      </c>
      <c r="P152" s="1" t="s">
        <v>45</v>
      </c>
      <c r="Q152" s="1" t="s">
        <v>1361</v>
      </c>
      <c r="R152" s="8" t="s">
        <v>3286</v>
      </c>
      <c r="S152" s="1" t="s">
        <v>39</v>
      </c>
      <c r="T152" s="1" t="s">
        <v>49</v>
      </c>
      <c r="U152" s="1" t="s">
        <v>49</v>
      </c>
      <c r="V152" s="1">
        <v>1</v>
      </c>
      <c r="W152" s="1" t="s">
        <v>1362</v>
      </c>
      <c r="X152" s="8" t="s">
        <v>3352</v>
      </c>
      <c r="Y152" s="1" t="s">
        <v>72</v>
      </c>
      <c r="Z152" s="1" t="s">
        <v>52</v>
      </c>
      <c r="AA152" s="1" t="s">
        <v>53</v>
      </c>
      <c r="AB152" s="1" t="s">
        <v>1363</v>
      </c>
      <c r="AC152" s="8" t="s">
        <v>3329</v>
      </c>
      <c r="AD152" s="1" t="s">
        <v>1364</v>
      </c>
      <c r="AE152" s="8" t="s">
        <v>6054</v>
      </c>
      <c r="AF152" s="1" t="s">
        <v>1365</v>
      </c>
      <c r="AG152" s="8" t="s">
        <v>3426</v>
      </c>
      <c r="AH152" s="1">
        <v>2</v>
      </c>
      <c r="AI152" s="1" t="s">
        <v>1104</v>
      </c>
      <c r="AJ152" s="8" t="s">
        <v>3355</v>
      </c>
      <c r="AK152" s="1">
        <v>4</v>
      </c>
      <c r="AL152" s="1" t="s">
        <v>1366</v>
      </c>
      <c r="AM152" s="8" t="s">
        <v>3423</v>
      </c>
      <c r="AN152" s="1">
        <v>4</v>
      </c>
      <c r="AO152" s="1" t="s">
        <v>1367</v>
      </c>
      <c r="AP152" s="8" t="s">
        <v>3302</v>
      </c>
      <c r="AQ152" s="1">
        <v>4</v>
      </c>
      <c r="AR152" s="1" t="s">
        <v>60</v>
      </c>
      <c r="AS152" s="1" t="s">
        <v>1368</v>
      </c>
      <c r="AT152" s="8" t="s">
        <v>3801</v>
      </c>
      <c r="AU152" s="1" t="s">
        <v>112</v>
      </c>
      <c r="AV152" s="1" t="s">
        <v>63</v>
      </c>
      <c r="AW152" s="1" t="s">
        <v>64</v>
      </c>
      <c r="AY152" s="9"/>
      <c r="AZ152" s="1" t="s">
        <v>65</v>
      </c>
      <c r="BA152" s="9"/>
      <c r="BB152" s="3" t="s">
        <v>6075</v>
      </c>
      <c r="BC152" s="18"/>
    </row>
    <row r="153" spans="1:55" s="2" customFormat="1" ht="409.2" x14ac:dyDescent="0.25">
      <c r="A153" s="1">
        <v>44064.451037326391</v>
      </c>
      <c r="B153" s="1" t="s">
        <v>38</v>
      </c>
      <c r="C153" s="1" t="s">
        <v>39</v>
      </c>
      <c r="D153" s="1">
        <v>1</v>
      </c>
      <c r="E153" s="1" t="s">
        <v>1384</v>
      </c>
      <c r="F153" s="8" t="s">
        <v>3286</v>
      </c>
      <c r="G153" s="1" t="s">
        <v>41</v>
      </c>
      <c r="H153" s="1" t="s">
        <v>1385</v>
      </c>
      <c r="I153" s="8" t="s">
        <v>3259</v>
      </c>
      <c r="L153" s="9"/>
      <c r="M153" s="1" t="s">
        <v>43</v>
      </c>
      <c r="N153" s="1" t="s">
        <v>1386</v>
      </c>
      <c r="O153" s="8" t="s">
        <v>3244</v>
      </c>
      <c r="P153" s="1" t="s">
        <v>45</v>
      </c>
      <c r="Q153" s="1" t="s">
        <v>1387</v>
      </c>
      <c r="R153" s="8" t="s">
        <v>3286</v>
      </c>
      <c r="S153" s="1" t="s">
        <v>47</v>
      </c>
      <c r="T153" s="1" t="s">
        <v>48</v>
      </c>
      <c r="U153" s="1" t="s">
        <v>49</v>
      </c>
      <c r="V153" s="1">
        <v>2</v>
      </c>
      <c r="W153" s="1" t="s">
        <v>298</v>
      </c>
      <c r="X153" s="8"/>
      <c r="Y153" s="1" t="s">
        <v>51</v>
      </c>
      <c r="Z153" s="1" t="s">
        <v>52</v>
      </c>
      <c r="AA153" s="1" t="s">
        <v>53</v>
      </c>
      <c r="AB153" s="1" t="s">
        <v>1388</v>
      </c>
      <c r="AC153" s="8" t="s">
        <v>3425</v>
      </c>
      <c r="AD153" s="1" t="s">
        <v>1389</v>
      </c>
      <c r="AE153" s="8" t="s">
        <v>3425</v>
      </c>
      <c r="AF153" s="1" t="s">
        <v>1390</v>
      </c>
      <c r="AG153" s="8" t="s">
        <v>4130</v>
      </c>
      <c r="AH153" s="1" t="s">
        <v>3356</v>
      </c>
      <c r="AI153" s="1" t="s">
        <v>1391</v>
      </c>
      <c r="AJ153" s="8" t="s">
        <v>3302</v>
      </c>
      <c r="AK153" s="1">
        <v>5</v>
      </c>
      <c r="AL153" s="1" t="s">
        <v>1057</v>
      </c>
      <c r="AM153" s="8" t="s">
        <v>3906</v>
      </c>
      <c r="AN153" s="1" t="s">
        <v>3508</v>
      </c>
      <c r="AO153" s="1" t="s">
        <v>808</v>
      </c>
      <c r="AP153" s="8" t="s">
        <v>4131</v>
      </c>
      <c r="AQ153" s="1">
        <v>4</v>
      </c>
      <c r="AR153" s="1" t="s">
        <v>60</v>
      </c>
      <c r="AS153" s="1" t="s">
        <v>1392</v>
      </c>
      <c r="AT153" s="8" t="s">
        <v>4132</v>
      </c>
      <c r="AU153" s="1" t="s">
        <v>62</v>
      </c>
      <c r="AV153" s="1" t="s">
        <v>63</v>
      </c>
      <c r="AW153" s="1" t="s">
        <v>64</v>
      </c>
      <c r="AX153" s="1" t="s">
        <v>1393</v>
      </c>
      <c r="AY153" s="8"/>
      <c r="AZ153" s="1" t="s">
        <v>65</v>
      </c>
      <c r="BA153" s="9"/>
      <c r="BB153" s="3" t="s">
        <v>6075</v>
      </c>
      <c r="BC153" s="18"/>
    </row>
    <row r="154" spans="1:55" s="2" customFormat="1" ht="356.4" x14ac:dyDescent="0.25">
      <c r="A154" s="1">
        <v>44064.451774305555</v>
      </c>
      <c r="B154" s="1" t="s">
        <v>38</v>
      </c>
      <c r="C154" s="1" t="s">
        <v>39</v>
      </c>
      <c r="D154" s="1">
        <v>2</v>
      </c>
      <c r="E154" s="1" t="s">
        <v>1394</v>
      </c>
      <c r="F154" s="8" t="s">
        <v>3836</v>
      </c>
      <c r="G154" s="1" t="s">
        <v>41</v>
      </c>
      <c r="H154" s="1" t="s">
        <v>1395</v>
      </c>
      <c r="I154" s="8" t="s">
        <v>3983</v>
      </c>
      <c r="L154" s="9"/>
      <c r="M154" s="1" t="s">
        <v>43</v>
      </c>
      <c r="N154" s="1" t="s">
        <v>1396</v>
      </c>
      <c r="O154" s="8" t="s">
        <v>3287</v>
      </c>
      <c r="P154" s="1" t="s">
        <v>45</v>
      </c>
      <c r="Q154" s="1" t="s">
        <v>1397</v>
      </c>
      <c r="R154" s="8" t="s">
        <v>3286</v>
      </c>
      <c r="S154" s="1" t="s">
        <v>89</v>
      </c>
      <c r="T154" s="1" t="s">
        <v>48</v>
      </c>
      <c r="U154" s="1" t="s">
        <v>49</v>
      </c>
      <c r="V154" s="1">
        <v>2</v>
      </c>
      <c r="W154" s="1" t="s">
        <v>123</v>
      </c>
      <c r="X154" s="8"/>
      <c r="Y154" s="1" t="s">
        <v>151</v>
      </c>
      <c r="Z154" s="1" t="s">
        <v>73</v>
      </c>
      <c r="AA154" s="1" t="s">
        <v>53</v>
      </c>
      <c r="AB154" s="1" t="s">
        <v>1398</v>
      </c>
      <c r="AC154" s="8" t="s">
        <v>3809</v>
      </c>
      <c r="AD154" s="1" t="s">
        <v>1399</v>
      </c>
      <c r="AE154" s="8" t="s">
        <v>6061</v>
      </c>
      <c r="AF154" s="1" t="s">
        <v>1400</v>
      </c>
      <c r="AG154" s="8" t="s">
        <v>3612</v>
      </c>
      <c r="AH154" s="1">
        <v>3</v>
      </c>
      <c r="AI154" s="1" t="s">
        <v>1401</v>
      </c>
      <c r="AJ154" s="8" t="s">
        <v>3811</v>
      </c>
      <c r="AK154" s="1">
        <v>4</v>
      </c>
      <c r="AL154" s="1" t="s">
        <v>1402</v>
      </c>
      <c r="AM154" s="8" t="s">
        <v>3787</v>
      </c>
      <c r="AN154" s="1">
        <v>4</v>
      </c>
      <c r="AO154" s="1" t="s">
        <v>1403</v>
      </c>
      <c r="AP154" s="8" t="s">
        <v>3812</v>
      </c>
      <c r="AQ154" s="1">
        <v>4</v>
      </c>
      <c r="AR154" s="1" t="s">
        <v>80</v>
      </c>
      <c r="AS154" s="1" t="s">
        <v>1404</v>
      </c>
      <c r="AT154" s="8" t="s">
        <v>3813</v>
      </c>
      <c r="AU154" s="1" t="s">
        <v>112</v>
      </c>
      <c r="AV154" s="1" t="s">
        <v>1405</v>
      </c>
      <c r="AW154" s="1" t="s">
        <v>64</v>
      </c>
      <c r="AY154" s="9"/>
      <c r="AZ154" s="1" t="s">
        <v>65</v>
      </c>
      <c r="BA154" s="9"/>
      <c r="BB154" s="3" t="s">
        <v>6075</v>
      </c>
      <c r="BC154" s="18"/>
    </row>
    <row r="155" spans="1:55" s="2" customFormat="1" ht="224.4" x14ac:dyDescent="0.25">
      <c r="A155" s="1">
        <v>44064.481740567135</v>
      </c>
      <c r="B155" s="1" t="s">
        <v>38</v>
      </c>
      <c r="C155" s="1" t="s">
        <v>39</v>
      </c>
      <c r="D155" s="1">
        <v>2</v>
      </c>
      <c r="E155" s="1" t="s">
        <v>1420</v>
      </c>
      <c r="F155" s="8" t="s">
        <v>3425</v>
      </c>
      <c r="G155" s="1" t="s">
        <v>41</v>
      </c>
      <c r="H155" s="1" t="s">
        <v>1421</v>
      </c>
      <c r="I155" s="8" t="s">
        <v>3425</v>
      </c>
      <c r="L155" s="9"/>
      <c r="M155" s="1" t="s">
        <v>43</v>
      </c>
      <c r="N155" s="1" t="s">
        <v>1422</v>
      </c>
      <c r="O155" s="8" t="s">
        <v>3373</v>
      </c>
      <c r="P155" s="1" t="s">
        <v>45</v>
      </c>
      <c r="Q155" s="1" t="s">
        <v>1423</v>
      </c>
      <c r="R155" s="8" t="s">
        <v>3286</v>
      </c>
      <c r="S155" s="1" t="s">
        <v>47</v>
      </c>
      <c r="T155" s="1" t="s">
        <v>48</v>
      </c>
      <c r="U155" s="1" t="s">
        <v>49</v>
      </c>
      <c r="V155" s="1">
        <v>4</v>
      </c>
      <c r="W155" s="1" t="s">
        <v>1310</v>
      </c>
      <c r="X155" s="8"/>
      <c r="Y155" s="1" t="s">
        <v>72</v>
      </c>
      <c r="Z155" s="1" t="s">
        <v>52</v>
      </c>
      <c r="AA155" s="1" t="s">
        <v>152</v>
      </c>
      <c r="AB155" s="1" t="s">
        <v>1424</v>
      </c>
      <c r="AC155" s="8" t="s">
        <v>3817</v>
      </c>
      <c r="AD155" s="1" t="s">
        <v>1425</v>
      </c>
      <c r="AE155" s="8" t="s">
        <v>3273</v>
      </c>
      <c r="AF155" s="1" t="s">
        <v>1426</v>
      </c>
      <c r="AG155" s="8" t="s">
        <v>3818</v>
      </c>
      <c r="AH155" s="1">
        <v>2</v>
      </c>
      <c r="AI155" s="1" t="s">
        <v>1427</v>
      </c>
      <c r="AJ155" s="8" t="s">
        <v>3819</v>
      </c>
      <c r="AK155" s="1">
        <v>4</v>
      </c>
      <c r="AL155" s="1" t="s">
        <v>1428</v>
      </c>
      <c r="AM155" s="8" t="s">
        <v>3820</v>
      </c>
      <c r="AN155" s="1">
        <v>3</v>
      </c>
      <c r="AO155" s="1" t="s">
        <v>1429</v>
      </c>
      <c r="AP155" s="8" t="s">
        <v>3355</v>
      </c>
      <c r="AQ155" s="1">
        <v>5</v>
      </c>
      <c r="AR155" s="1" t="s">
        <v>80</v>
      </c>
      <c r="AS155" s="1" t="s">
        <v>1430</v>
      </c>
      <c r="AT155" s="8" t="s">
        <v>3450</v>
      </c>
      <c r="AU155" s="1" t="s">
        <v>62</v>
      </c>
      <c r="AV155" s="1" t="s">
        <v>1431</v>
      </c>
      <c r="AW155" s="1" t="s">
        <v>64</v>
      </c>
      <c r="AY155" s="9"/>
      <c r="AZ155" s="1" t="s">
        <v>65</v>
      </c>
      <c r="BA155" s="9"/>
      <c r="BB155" s="3" t="s">
        <v>6075</v>
      </c>
      <c r="BC155" s="18"/>
    </row>
    <row r="156" spans="1:55" s="2" customFormat="1" ht="224.4" x14ac:dyDescent="0.25">
      <c r="A156" s="1">
        <v>44064.493372013894</v>
      </c>
      <c r="B156" s="1" t="s">
        <v>38</v>
      </c>
      <c r="C156" s="1" t="s">
        <v>209</v>
      </c>
      <c r="D156" s="1">
        <v>3</v>
      </c>
      <c r="E156" s="1" t="s">
        <v>1432</v>
      </c>
      <c r="F156" s="8" t="s">
        <v>3472</v>
      </c>
      <c r="G156" s="1" t="s">
        <v>41</v>
      </c>
      <c r="H156" s="1" t="s">
        <v>1433</v>
      </c>
      <c r="I156" s="8" t="s">
        <v>3472</v>
      </c>
      <c r="L156" s="9"/>
      <c r="M156" s="1" t="s">
        <v>43</v>
      </c>
      <c r="N156" s="1" t="s">
        <v>1434</v>
      </c>
      <c r="O156" s="8" t="s">
        <v>3244</v>
      </c>
      <c r="P156" s="1" t="s">
        <v>87</v>
      </c>
      <c r="Q156" s="1" t="s">
        <v>1435</v>
      </c>
      <c r="R156" s="8" t="s">
        <v>3425</v>
      </c>
      <c r="S156" s="1" t="s">
        <v>89</v>
      </c>
      <c r="T156" s="1" t="s">
        <v>48</v>
      </c>
      <c r="U156" s="1" t="s">
        <v>49</v>
      </c>
      <c r="V156" s="1">
        <v>4</v>
      </c>
      <c r="W156" s="1" t="s">
        <v>243</v>
      </c>
      <c r="X156" s="8"/>
      <c r="Y156" s="1" t="s">
        <v>90</v>
      </c>
      <c r="Z156" s="1" t="s">
        <v>52</v>
      </c>
      <c r="AA156" s="1" t="s">
        <v>53</v>
      </c>
      <c r="AB156" s="1" t="s">
        <v>1436</v>
      </c>
      <c r="AC156" s="8" t="s">
        <v>3476</v>
      </c>
      <c r="AD156" s="1" t="s">
        <v>1437</v>
      </c>
      <c r="AE156" s="8" t="s">
        <v>3425</v>
      </c>
      <c r="AF156" s="1" t="s">
        <v>1438</v>
      </c>
      <c r="AG156" s="8" t="s">
        <v>3346</v>
      </c>
      <c r="AH156" s="1">
        <v>3</v>
      </c>
      <c r="AI156" s="1" t="s">
        <v>1439</v>
      </c>
      <c r="AJ156" s="8" t="s">
        <v>3939</v>
      </c>
      <c r="AK156" s="1" t="s">
        <v>3356</v>
      </c>
      <c r="AL156" s="1" t="s">
        <v>1440</v>
      </c>
      <c r="AM156" s="8" t="s">
        <v>3939</v>
      </c>
      <c r="AN156" s="1">
        <v>4</v>
      </c>
      <c r="AO156" s="1" t="s">
        <v>1440</v>
      </c>
      <c r="AP156" s="8" t="s">
        <v>3939</v>
      </c>
      <c r="AQ156" s="1">
        <v>4</v>
      </c>
      <c r="AR156" s="1" t="s">
        <v>60</v>
      </c>
      <c r="AS156" s="1" t="s">
        <v>1441</v>
      </c>
      <c r="AT156" s="8" t="s">
        <v>3821</v>
      </c>
      <c r="AU156" s="1" t="s">
        <v>62</v>
      </c>
      <c r="AV156" s="1" t="s">
        <v>63</v>
      </c>
      <c r="AW156" s="1" t="s">
        <v>64</v>
      </c>
      <c r="AY156" s="9"/>
      <c r="AZ156" s="1" t="s">
        <v>65</v>
      </c>
      <c r="BA156" s="9"/>
      <c r="BB156" s="3" t="s">
        <v>6075</v>
      </c>
      <c r="BC156" s="18"/>
    </row>
    <row r="157" spans="1:55" s="2" customFormat="1" ht="277.2" x14ac:dyDescent="0.25">
      <c r="A157" s="1">
        <v>44064.50707605324</v>
      </c>
      <c r="B157" s="1" t="s">
        <v>38</v>
      </c>
      <c r="C157" s="1" t="s">
        <v>39</v>
      </c>
      <c r="D157" s="1">
        <v>4</v>
      </c>
      <c r="E157" s="1" t="s">
        <v>1452</v>
      </c>
      <c r="F157" s="8" t="s">
        <v>3799</v>
      </c>
      <c r="G157" s="1" t="s">
        <v>41</v>
      </c>
      <c r="H157" s="1" t="s">
        <v>1453</v>
      </c>
      <c r="I157" s="8" t="s">
        <v>3294</v>
      </c>
      <c r="L157" s="9"/>
      <c r="M157" s="1" t="s">
        <v>43</v>
      </c>
      <c r="N157" s="1" t="s">
        <v>1454</v>
      </c>
      <c r="O157" s="8" t="s">
        <v>3640</v>
      </c>
      <c r="P157" s="1" t="s">
        <v>45</v>
      </c>
      <c r="Q157" s="1" t="s">
        <v>1455</v>
      </c>
      <c r="R157" s="8" t="s">
        <v>3425</v>
      </c>
      <c r="S157" s="1" t="s">
        <v>47</v>
      </c>
      <c r="T157" s="1" t="s">
        <v>48</v>
      </c>
      <c r="U157" s="1" t="s">
        <v>49</v>
      </c>
      <c r="V157" s="1">
        <v>3</v>
      </c>
      <c r="W157" s="1" t="s">
        <v>123</v>
      </c>
      <c r="X157" s="8"/>
      <c r="Y157" s="1" t="s">
        <v>51</v>
      </c>
      <c r="Z157" s="1" t="s">
        <v>73</v>
      </c>
      <c r="AA157" s="1" t="s">
        <v>53</v>
      </c>
      <c r="AB157" s="1" t="s">
        <v>1456</v>
      </c>
      <c r="AC157" s="8" t="s">
        <v>4133</v>
      </c>
      <c r="AD157" s="1" t="s">
        <v>1457</v>
      </c>
      <c r="AE157" s="8" t="s">
        <v>3265</v>
      </c>
      <c r="AF157" s="1" t="s">
        <v>1458</v>
      </c>
      <c r="AG157" s="8" t="s">
        <v>3825</v>
      </c>
      <c r="AH157" s="1">
        <v>2</v>
      </c>
      <c r="AI157" s="1" t="s">
        <v>1459</v>
      </c>
      <c r="AJ157" s="8" t="s">
        <v>3826</v>
      </c>
      <c r="AK157" s="1">
        <v>4</v>
      </c>
      <c r="AL157" s="1" t="s">
        <v>1460</v>
      </c>
      <c r="AM157" s="8" t="s">
        <v>3808</v>
      </c>
      <c r="AN157" s="1">
        <v>2</v>
      </c>
      <c r="AO157" s="1" t="s">
        <v>1461</v>
      </c>
      <c r="AP157" s="8" t="s">
        <v>3556</v>
      </c>
      <c r="AQ157" s="1">
        <v>4</v>
      </c>
      <c r="AR157" s="1" t="s">
        <v>60</v>
      </c>
      <c r="AS157" s="1" t="s">
        <v>1462</v>
      </c>
      <c r="AT157" s="8" t="s">
        <v>3669</v>
      </c>
      <c r="AU157" s="1" t="s">
        <v>62</v>
      </c>
      <c r="AV157" s="1" t="s">
        <v>207</v>
      </c>
      <c r="AW157" s="1" t="s">
        <v>64</v>
      </c>
      <c r="AX157" s="13" t="s">
        <v>1463</v>
      </c>
      <c r="AY157" s="8" t="s">
        <v>3827</v>
      </c>
      <c r="AZ157" s="1" t="s">
        <v>65</v>
      </c>
      <c r="BA157" s="9"/>
      <c r="BB157" s="3" t="s">
        <v>6075</v>
      </c>
      <c r="BC157" s="18"/>
    </row>
    <row r="158" spans="1:55" s="2" customFormat="1" ht="198" x14ac:dyDescent="0.25">
      <c r="A158" s="1">
        <v>44064.529969178242</v>
      </c>
      <c r="B158" s="1" t="s">
        <v>38</v>
      </c>
      <c r="C158" s="1" t="s">
        <v>115</v>
      </c>
      <c r="D158" s="1">
        <v>3</v>
      </c>
      <c r="E158" s="1" t="s">
        <v>1464</v>
      </c>
      <c r="F158" s="8" t="s">
        <v>3828</v>
      </c>
      <c r="G158" s="1" t="s">
        <v>41</v>
      </c>
      <c r="H158" s="1" t="s">
        <v>1465</v>
      </c>
      <c r="I158" s="8" t="s">
        <v>3829</v>
      </c>
      <c r="L158" s="9"/>
      <c r="M158" s="1" t="s">
        <v>43</v>
      </c>
      <c r="N158" s="1" t="s">
        <v>1466</v>
      </c>
      <c r="O158" s="8" t="s">
        <v>3373</v>
      </c>
      <c r="P158" s="1" t="s">
        <v>87</v>
      </c>
      <c r="Q158" s="1" t="s">
        <v>1467</v>
      </c>
      <c r="R158" s="8" t="s">
        <v>3425</v>
      </c>
      <c r="S158" s="1" t="s">
        <v>89</v>
      </c>
      <c r="T158" s="1" t="s">
        <v>48</v>
      </c>
      <c r="U158" s="1" t="s">
        <v>49</v>
      </c>
      <c r="V158" s="1">
        <v>4</v>
      </c>
      <c r="W158" s="1" t="s">
        <v>123</v>
      </c>
      <c r="X158" s="8"/>
      <c r="Y158" s="1" t="s">
        <v>1147</v>
      </c>
      <c r="Z158" s="1" t="s">
        <v>214</v>
      </c>
      <c r="AA158" s="1" t="s">
        <v>152</v>
      </c>
      <c r="AB158" s="1" t="s">
        <v>1468</v>
      </c>
      <c r="AC158" s="8" t="s">
        <v>3830</v>
      </c>
      <c r="AD158" s="1" t="s">
        <v>1469</v>
      </c>
      <c r="AE158" s="8" t="s">
        <v>3425</v>
      </c>
      <c r="AF158" s="1" t="s">
        <v>1470</v>
      </c>
      <c r="AG158" s="8" t="s">
        <v>3831</v>
      </c>
      <c r="AH158" s="1">
        <v>3</v>
      </c>
      <c r="AI158" s="1" t="s">
        <v>1471</v>
      </c>
      <c r="AJ158" s="8" t="s">
        <v>3832</v>
      </c>
      <c r="AK158" s="1">
        <v>4</v>
      </c>
      <c r="AL158" s="1" t="s">
        <v>1472</v>
      </c>
      <c r="AM158" s="8" t="s">
        <v>3626</v>
      </c>
      <c r="AN158" s="1">
        <v>4</v>
      </c>
      <c r="AO158" s="1" t="s">
        <v>1473</v>
      </c>
      <c r="AP158" s="8" t="s">
        <v>3470</v>
      </c>
      <c r="AQ158" s="1">
        <v>4</v>
      </c>
      <c r="AR158" s="1" t="s">
        <v>60</v>
      </c>
      <c r="AS158" s="1" t="s">
        <v>1474</v>
      </c>
      <c r="AT158" s="8" t="s">
        <v>3695</v>
      </c>
      <c r="AU158" s="1" t="s">
        <v>62</v>
      </c>
      <c r="AV158" s="1" t="s">
        <v>160</v>
      </c>
      <c r="AW158" s="1" t="s">
        <v>64</v>
      </c>
      <c r="AX158" s="1" t="s">
        <v>1475</v>
      </c>
      <c r="AY158" s="8"/>
      <c r="AZ158" s="1" t="s">
        <v>65</v>
      </c>
      <c r="BA158" s="9"/>
      <c r="BB158" s="3" t="s">
        <v>6075</v>
      </c>
      <c r="BC158" s="18"/>
    </row>
    <row r="159" spans="1:55" s="2" customFormat="1" ht="105.6" x14ac:dyDescent="0.25">
      <c r="A159" s="1">
        <v>44064.555415787036</v>
      </c>
      <c r="B159" s="1" t="s">
        <v>38</v>
      </c>
      <c r="C159" s="1" t="s">
        <v>209</v>
      </c>
      <c r="D159" s="1">
        <v>3</v>
      </c>
      <c r="E159" s="1" t="s">
        <v>1476</v>
      </c>
      <c r="F159" s="8" t="s">
        <v>3472</v>
      </c>
      <c r="G159" s="1" t="s">
        <v>41</v>
      </c>
      <c r="H159" s="1" t="s">
        <v>1477</v>
      </c>
      <c r="I159" s="8" t="s">
        <v>2745</v>
      </c>
      <c r="L159" s="9"/>
      <c r="M159" s="1" t="s">
        <v>43</v>
      </c>
      <c r="N159" s="1" t="s">
        <v>1478</v>
      </c>
      <c r="O159" s="8" t="s">
        <v>3462</v>
      </c>
      <c r="P159" s="1" t="s">
        <v>45</v>
      </c>
      <c r="Q159" s="1" t="s">
        <v>1479</v>
      </c>
      <c r="R159" s="8" t="s">
        <v>3286</v>
      </c>
      <c r="S159" s="1" t="s">
        <v>47</v>
      </c>
      <c r="T159" s="1" t="s">
        <v>48</v>
      </c>
      <c r="U159" s="1" t="s">
        <v>49</v>
      </c>
      <c r="V159" s="1">
        <v>2</v>
      </c>
      <c r="W159" s="1" t="s">
        <v>71</v>
      </c>
      <c r="X159" s="8"/>
      <c r="Y159" s="1" t="s">
        <v>72</v>
      </c>
      <c r="Z159" s="1" t="s">
        <v>73</v>
      </c>
      <c r="AA159" s="1" t="s">
        <v>53</v>
      </c>
      <c r="AB159" s="1" t="s">
        <v>1480</v>
      </c>
      <c r="AC159" s="8" t="s">
        <v>4134</v>
      </c>
      <c r="AD159" s="1" t="s">
        <v>1481</v>
      </c>
      <c r="AE159" s="8" t="s">
        <v>3425</v>
      </c>
      <c r="AF159" s="1" t="s">
        <v>1482</v>
      </c>
      <c r="AG159" s="8" t="s">
        <v>3834</v>
      </c>
      <c r="AH159" s="1">
        <v>3</v>
      </c>
      <c r="AI159" s="1" t="s">
        <v>1483</v>
      </c>
      <c r="AJ159" s="8" t="s">
        <v>3355</v>
      </c>
      <c r="AK159" s="1">
        <v>4</v>
      </c>
      <c r="AL159" s="1" t="s">
        <v>1484</v>
      </c>
      <c r="AM159" s="8" t="s">
        <v>3401</v>
      </c>
      <c r="AN159" s="1">
        <v>4</v>
      </c>
      <c r="AO159" s="1" t="s">
        <v>1485</v>
      </c>
      <c r="AP159" s="8" t="s">
        <v>3260</v>
      </c>
      <c r="AQ159" s="1">
        <v>4</v>
      </c>
      <c r="AR159" s="1" t="s">
        <v>140</v>
      </c>
      <c r="AS159" s="1" t="s">
        <v>1486</v>
      </c>
      <c r="AT159" s="8" t="s">
        <v>3835</v>
      </c>
      <c r="AU159" s="1" t="s">
        <v>62</v>
      </c>
      <c r="AV159" s="1" t="s">
        <v>63</v>
      </c>
      <c r="AW159" s="1" t="s">
        <v>64</v>
      </c>
      <c r="AY159" s="9"/>
      <c r="AZ159" s="1" t="s">
        <v>65</v>
      </c>
      <c r="BA159" s="9"/>
      <c r="BB159" s="3" t="s">
        <v>6075</v>
      </c>
      <c r="BC159" s="18"/>
    </row>
    <row r="160" spans="1:55" s="2" customFormat="1" ht="92.4" x14ac:dyDescent="0.25">
      <c r="A160" s="1">
        <v>44064.571942592593</v>
      </c>
      <c r="B160" s="1" t="s">
        <v>38</v>
      </c>
      <c r="C160" s="1" t="s">
        <v>47</v>
      </c>
      <c r="D160" s="1">
        <v>2</v>
      </c>
      <c r="E160" s="1" t="s">
        <v>1487</v>
      </c>
      <c r="F160" s="8" t="s">
        <v>3836</v>
      </c>
      <c r="G160" s="1" t="s">
        <v>41</v>
      </c>
      <c r="H160" s="1" t="s">
        <v>1488</v>
      </c>
      <c r="I160" s="8" t="s">
        <v>3837</v>
      </c>
      <c r="L160" s="9"/>
      <c r="M160" s="1" t="s">
        <v>43</v>
      </c>
      <c r="N160" s="1" t="s">
        <v>1489</v>
      </c>
      <c r="O160" s="8" t="s">
        <v>3238</v>
      </c>
      <c r="P160" s="1" t="s">
        <v>87</v>
      </c>
      <c r="Q160" s="1" t="s">
        <v>1490</v>
      </c>
      <c r="R160" s="8" t="s">
        <v>3286</v>
      </c>
      <c r="S160" s="1" t="s">
        <v>89</v>
      </c>
      <c r="T160" s="1" t="s">
        <v>48</v>
      </c>
      <c r="U160" s="1" t="s">
        <v>49</v>
      </c>
      <c r="V160" s="1">
        <v>4</v>
      </c>
      <c r="W160" s="1" t="s">
        <v>71</v>
      </c>
      <c r="X160" s="8"/>
      <c r="Y160" s="1" t="s">
        <v>72</v>
      </c>
      <c r="Z160" s="1" t="s">
        <v>52</v>
      </c>
      <c r="AA160" s="1" t="s">
        <v>53</v>
      </c>
      <c r="AB160" s="1" t="s">
        <v>1491</v>
      </c>
      <c r="AC160" s="8" t="s">
        <v>3244</v>
      </c>
      <c r="AD160" s="1" t="s">
        <v>1492</v>
      </c>
      <c r="AE160" s="8" t="s">
        <v>3425</v>
      </c>
      <c r="AF160" s="1" t="s">
        <v>1493</v>
      </c>
      <c r="AG160" s="8" t="s">
        <v>3426</v>
      </c>
      <c r="AH160" s="1">
        <v>2</v>
      </c>
      <c r="AI160" s="1" t="s">
        <v>1494</v>
      </c>
      <c r="AJ160" s="8" t="s">
        <v>3669</v>
      </c>
      <c r="AK160" s="1">
        <v>5</v>
      </c>
      <c r="AL160" s="1" t="s">
        <v>1495</v>
      </c>
      <c r="AM160" s="8" t="s">
        <v>3873</v>
      </c>
      <c r="AN160" s="1">
        <v>4</v>
      </c>
      <c r="AO160" s="1" t="s">
        <v>1496</v>
      </c>
      <c r="AP160" s="8" t="s">
        <v>3624</v>
      </c>
      <c r="AQ160" s="1">
        <v>4</v>
      </c>
      <c r="AR160" s="1" t="s">
        <v>60</v>
      </c>
      <c r="AS160" s="1" t="s">
        <v>1497</v>
      </c>
      <c r="AT160" s="8" t="s">
        <v>3405</v>
      </c>
      <c r="AU160" s="1" t="s">
        <v>112</v>
      </c>
      <c r="AV160" s="1" t="s">
        <v>160</v>
      </c>
      <c r="AW160" s="1" t="s">
        <v>64</v>
      </c>
      <c r="AX160" s="1" t="s">
        <v>1498</v>
      </c>
      <c r="AY160" s="8"/>
      <c r="AZ160" s="1" t="s">
        <v>65</v>
      </c>
      <c r="BA160" s="9"/>
      <c r="BB160" s="3" t="s">
        <v>6075</v>
      </c>
      <c r="BC160" s="18"/>
    </row>
    <row r="161" spans="1:55" s="2" customFormat="1" ht="132" x14ac:dyDescent="0.25">
      <c r="A161" s="1">
        <v>44064.587191446757</v>
      </c>
      <c r="B161" s="1" t="s">
        <v>38</v>
      </c>
      <c r="C161" s="1" t="s">
        <v>89</v>
      </c>
      <c r="D161" s="1">
        <v>3</v>
      </c>
      <c r="E161" s="1" t="s">
        <v>1499</v>
      </c>
      <c r="F161" s="8" t="s">
        <v>4135</v>
      </c>
      <c r="G161" s="1" t="s">
        <v>41</v>
      </c>
      <c r="H161" s="1" t="s">
        <v>1500</v>
      </c>
      <c r="I161" s="8" t="s">
        <v>3425</v>
      </c>
      <c r="L161" s="9"/>
      <c r="M161" s="1" t="s">
        <v>43</v>
      </c>
      <c r="N161" s="1" t="s">
        <v>1501</v>
      </c>
      <c r="O161" s="8" t="s">
        <v>3838</v>
      </c>
      <c r="P161" s="1" t="s">
        <v>87</v>
      </c>
      <c r="Q161" s="1" t="s">
        <v>1502</v>
      </c>
      <c r="R161" s="8" t="s">
        <v>3265</v>
      </c>
      <c r="S161" s="1" t="s">
        <v>89</v>
      </c>
      <c r="T161" s="1" t="s">
        <v>49</v>
      </c>
      <c r="U161" s="1" t="s">
        <v>70</v>
      </c>
      <c r="V161" s="1">
        <v>4</v>
      </c>
      <c r="W161" s="1" t="s">
        <v>123</v>
      </c>
      <c r="X161" s="8"/>
      <c r="Y161" s="1" t="s">
        <v>90</v>
      </c>
      <c r="Z161" s="1" t="s">
        <v>91</v>
      </c>
      <c r="AA161" s="1" t="s">
        <v>53</v>
      </c>
      <c r="AB161" s="1" t="s">
        <v>1503</v>
      </c>
      <c r="AC161" s="8" t="s">
        <v>4068</v>
      </c>
      <c r="AD161" s="1" t="s">
        <v>124</v>
      </c>
      <c r="AE161" s="8" t="s">
        <v>6054</v>
      </c>
      <c r="AF161" s="1" t="s">
        <v>1504</v>
      </c>
      <c r="AG161" s="8" t="s">
        <v>3839</v>
      </c>
      <c r="AH161" s="1">
        <v>3</v>
      </c>
      <c r="AI161" s="1" t="s">
        <v>1505</v>
      </c>
      <c r="AJ161" s="8" t="s">
        <v>3840</v>
      </c>
      <c r="AK161" s="1">
        <v>4</v>
      </c>
      <c r="AL161" s="1" t="s">
        <v>1506</v>
      </c>
      <c r="AM161" s="8" t="s">
        <v>3355</v>
      </c>
      <c r="AN161" s="1">
        <v>4</v>
      </c>
      <c r="AO161" s="1" t="s">
        <v>1507</v>
      </c>
      <c r="AP161" s="8" t="s">
        <v>3939</v>
      </c>
      <c r="AQ161" s="1">
        <v>4</v>
      </c>
      <c r="AR161" s="1" t="s">
        <v>60</v>
      </c>
      <c r="AS161" s="1" t="s">
        <v>1506</v>
      </c>
      <c r="AT161" s="8" t="s">
        <v>3427</v>
      </c>
      <c r="AU161" s="1" t="s">
        <v>112</v>
      </c>
      <c r="AV161" s="1" t="s">
        <v>82</v>
      </c>
      <c r="AW161" s="1" t="s">
        <v>64</v>
      </c>
      <c r="AY161" s="9"/>
      <c r="AZ161" s="1" t="s">
        <v>65</v>
      </c>
      <c r="BA161" s="9"/>
      <c r="BB161" s="3" t="s">
        <v>6075</v>
      </c>
      <c r="BC161" s="18"/>
    </row>
    <row r="162" spans="1:55" s="2" customFormat="1" ht="409.6" x14ac:dyDescent="0.25">
      <c r="A162" s="1">
        <v>44064.592549143519</v>
      </c>
      <c r="B162" s="1" t="s">
        <v>38</v>
      </c>
      <c r="C162" s="1" t="s">
        <v>89</v>
      </c>
      <c r="D162" s="1">
        <v>3</v>
      </c>
      <c r="E162" s="1" t="s">
        <v>1508</v>
      </c>
      <c r="F162" s="8" t="s">
        <v>3257</v>
      </c>
      <c r="G162" s="1" t="s">
        <v>117</v>
      </c>
      <c r="H162" s="1" t="s">
        <v>1509</v>
      </c>
      <c r="I162" s="8" t="s">
        <v>3627</v>
      </c>
      <c r="J162" s="1" t="s">
        <v>119</v>
      </c>
      <c r="K162" s="1" t="s">
        <v>1510</v>
      </c>
      <c r="L162" s="8" t="s">
        <v>3841</v>
      </c>
      <c r="M162" s="1" t="s">
        <v>43</v>
      </c>
      <c r="N162" s="1" t="s">
        <v>1511</v>
      </c>
      <c r="O162" s="8" t="s">
        <v>3287</v>
      </c>
      <c r="P162" s="1" t="s">
        <v>87</v>
      </c>
      <c r="Q162" s="1" t="s">
        <v>1512</v>
      </c>
      <c r="R162" s="8" t="s">
        <v>3286</v>
      </c>
      <c r="S162" s="1" t="s">
        <v>89</v>
      </c>
      <c r="T162" s="1" t="s">
        <v>48</v>
      </c>
      <c r="U162" s="1" t="s">
        <v>49</v>
      </c>
      <c r="V162" s="1">
        <v>4</v>
      </c>
      <c r="W162" s="1" t="s">
        <v>1513</v>
      </c>
      <c r="X162" s="8"/>
      <c r="Y162" s="1" t="s">
        <v>735</v>
      </c>
      <c r="Z162" s="1" t="s">
        <v>73</v>
      </c>
      <c r="AA162" s="1" t="s">
        <v>53</v>
      </c>
      <c r="AB162" s="1" t="s">
        <v>1514</v>
      </c>
      <c r="AC162" s="8" t="s">
        <v>4136</v>
      </c>
      <c r="AD162" s="1" t="s">
        <v>1515</v>
      </c>
      <c r="AE162" s="8" t="s">
        <v>3265</v>
      </c>
      <c r="AF162" s="1" t="s">
        <v>1516</v>
      </c>
      <c r="AG162" s="8" t="s">
        <v>3842</v>
      </c>
      <c r="AH162" s="1">
        <v>2</v>
      </c>
      <c r="AI162" s="1" t="s">
        <v>1517</v>
      </c>
      <c r="AJ162" s="8" t="s">
        <v>3843</v>
      </c>
      <c r="AK162" s="1">
        <v>4</v>
      </c>
      <c r="AL162" s="1" t="s">
        <v>1518</v>
      </c>
      <c r="AM162" s="8" t="s">
        <v>3423</v>
      </c>
      <c r="AN162" s="1">
        <v>4</v>
      </c>
      <c r="AO162" s="1" t="s">
        <v>1519</v>
      </c>
      <c r="AP162" s="8" t="s">
        <v>3346</v>
      </c>
      <c r="AQ162" s="1">
        <v>4</v>
      </c>
      <c r="AR162" s="1" t="s">
        <v>60</v>
      </c>
      <c r="AS162" s="1" t="s">
        <v>1520</v>
      </c>
      <c r="AT162" s="8" t="s">
        <v>3844</v>
      </c>
      <c r="AU162" s="1" t="s">
        <v>62</v>
      </c>
      <c r="AV162" s="1" t="s">
        <v>1521</v>
      </c>
      <c r="AW162" s="1" t="s">
        <v>64</v>
      </c>
      <c r="AY162" s="9"/>
      <c r="AZ162" s="1" t="s">
        <v>65</v>
      </c>
      <c r="BA162" s="9"/>
      <c r="BB162" s="3" t="s">
        <v>6075</v>
      </c>
      <c r="BC162" s="18"/>
    </row>
    <row r="163" spans="1:55" s="2" customFormat="1" ht="316.8" x14ac:dyDescent="0.25">
      <c r="A163" s="1">
        <v>44064.600813124998</v>
      </c>
      <c r="B163" s="1" t="s">
        <v>38</v>
      </c>
      <c r="C163" s="1" t="s">
        <v>143</v>
      </c>
      <c r="D163" s="1">
        <v>2</v>
      </c>
      <c r="E163" s="1" t="s">
        <v>1533</v>
      </c>
      <c r="F163" s="8" t="s">
        <v>3849</v>
      </c>
      <c r="G163" s="1" t="s">
        <v>117</v>
      </c>
      <c r="H163" s="1" t="s">
        <v>1534</v>
      </c>
      <c r="I163" s="8" t="s">
        <v>3850</v>
      </c>
      <c r="J163" s="1" t="s">
        <v>119</v>
      </c>
      <c r="K163" s="1" t="s">
        <v>1535</v>
      </c>
      <c r="L163" s="8" t="s">
        <v>3725</v>
      </c>
      <c r="M163" s="1" t="s">
        <v>43</v>
      </c>
      <c r="N163" s="1" t="s">
        <v>1536</v>
      </c>
      <c r="O163" s="8" t="s">
        <v>3287</v>
      </c>
      <c r="P163" s="1" t="s">
        <v>87</v>
      </c>
      <c r="Q163" s="1" t="s">
        <v>1537</v>
      </c>
      <c r="R163" s="8" t="s">
        <v>3425</v>
      </c>
      <c r="S163" s="1" t="s">
        <v>89</v>
      </c>
      <c r="T163" s="1" t="s">
        <v>48</v>
      </c>
      <c r="U163" s="1" t="s">
        <v>49</v>
      </c>
      <c r="V163" s="1">
        <v>4</v>
      </c>
      <c r="W163" s="1" t="s">
        <v>243</v>
      </c>
      <c r="X163" s="8"/>
      <c r="Y163" s="1" t="s">
        <v>151</v>
      </c>
      <c r="Z163" s="1" t="s">
        <v>73</v>
      </c>
      <c r="AA163" s="1" t="s">
        <v>53</v>
      </c>
      <c r="AB163" s="1" t="s">
        <v>1538</v>
      </c>
      <c r="AC163" s="8" t="s">
        <v>4138</v>
      </c>
      <c r="AD163" s="1" t="s">
        <v>1539</v>
      </c>
      <c r="AE163" s="8" t="s">
        <v>3265</v>
      </c>
      <c r="AF163" s="1" t="s">
        <v>1540</v>
      </c>
      <c r="AG163" s="8" t="s">
        <v>3240</v>
      </c>
      <c r="AH163" s="1">
        <v>3</v>
      </c>
      <c r="AI163" s="1" t="s">
        <v>1541</v>
      </c>
      <c r="AJ163" s="8" t="s">
        <v>3556</v>
      </c>
      <c r="AK163" s="1">
        <v>4</v>
      </c>
      <c r="AL163" s="1" t="s">
        <v>1542</v>
      </c>
      <c r="AM163" s="8" t="s">
        <v>3851</v>
      </c>
      <c r="AN163" s="1">
        <v>4</v>
      </c>
      <c r="AO163" s="1" t="s">
        <v>1519</v>
      </c>
      <c r="AP163" s="8" t="s">
        <v>3346</v>
      </c>
      <c r="AQ163" s="1">
        <v>4</v>
      </c>
      <c r="AR163" s="1" t="s">
        <v>60</v>
      </c>
      <c r="AS163" s="1" t="s">
        <v>1543</v>
      </c>
      <c r="AT163" s="8" t="s">
        <v>3366</v>
      </c>
      <c r="AU163" s="1" t="s">
        <v>112</v>
      </c>
      <c r="AV163" s="1" t="s">
        <v>160</v>
      </c>
      <c r="AW163" s="1" t="s">
        <v>64</v>
      </c>
      <c r="AY163" s="9"/>
      <c r="AZ163" s="1" t="s">
        <v>65</v>
      </c>
      <c r="BA163" s="9"/>
      <c r="BB163" s="3" t="s">
        <v>6075</v>
      </c>
      <c r="BC163" s="18"/>
    </row>
    <row r="164" spans="1:55" s="2" customFormat="1" ht="330" x14ac:dyDescent="0.25">
      <c r="A164" s="1">
        <v>44064.603829664353</v>
      </c>
      <c r="B164" s="1" t="s">
        <v>38</v>
      </c>
      <c r="C164" s="1" t="s">
        <v>143</v>
      </c>
      <c r="D164" s="1">
        <v>3</v>
      </c>
      <c r="E164" s="1" t="s">
        <v>1544</v>
      </c>
      <c r="F164" s="8" t="s">
        <v>3852</v>
      </c>
      <c r="G164" s="1" t="s">
        <v>117</v>
      </c>
      <c r="H164" s="1" t="s">
        <v>1545</v>
      </c>
      <c r="I164" s="8" t="s">
        <v>3472</v>
      </c>
      <c r="J164" s="1" t="s">
        <v>146</v>
      </c>
      <c r="K164" s="13" t="s">
        <v>1546</v>
      </c>
      <c r="L164" s="8" t="s">
        <v>3853</v>
      </c>
      <c r="M164" s="1" t="s">
        <v>43</v>
      </c>
      <c r="N164" s="1" t="s">
        <v>1547</v>
      </c>
      <c r="O164" s="8" t="s">
        <v>4139</v>
      </c>
      <c r="P164" s="1" t="s">
        <v>87</v>
      </c>
      <c r="Q164" s="1" t="s">
        <v>1548</v>
      </c>
      <c r="R164" s="8" t="s">
        <v>3286</v>
      </c>
      <c r="S164" s="1" t="s">
        <v>89</v>
      </c>
      <c r="T164" s="1" t="s">
        <v>48</v>
      </c>
      <c r="U164" s="1" t="s">
        <v>49</v>
      </c>
      <c r="V164" s="1">
        <v>2</v>
      </c>
      <c r="W164" s="1" t="s">
        <v>1549</v>
      </c>
      <c r="X164" s="8"/>
      <c r="Y164" s="1" t="s">
        <v>90</v>
      </c>
      <c r="Z164" s="1" t="s">
        <v>91</v>
      </c>
      <c r="AA164" s="1" t="s">
        <v>53</v>
      </c>
      <c r="AB164" s="1" t="s">
        <v>1550</v>
      </c>
      <c r="AC164" s="8" t="s">
        <v>3265</v>
      </c>
      <c r="AD164" s="1" t="s">
        <v>1551</v>
      </c>
      <c r="AE164" s="8" t="s">
        <v>3425</v>
      </c>
      <c r="AF164" s="1" t="s">
        <v>1552</v>
      </c>
      <c r="AG164" s="8" t="s">
        <v>3854</v>
      </c>
      <c r="AH164" s="1">
        <v>3</v>
      </c>
      <c r="AI164" s="1" t="s">
        <v>1553</v>
      </c>
      <c r="AJ164" s="8" t="s">
        <v>3855</v>
      </c>
      <c r="AK164" s="1">
        <v>5</v>
      </c>
      <c r="AL164" s="1" t="s">
        <v>1554</v>
      </c>
      <c r="AM164" s="8" t="s">
        <v>3856</v>
      </c>
      <c r="AN164" s="1">
        <v>4</v>
      </c>
      <c r="AO164" s="1" t="s">
        <v>1555</v>
      </c>
      <c r="AP164" s="8" t="s">
        <v>3374</v>
      </c>
      <c r="AQ164" s="1">
        <v>4</v>
      </c>
      <c r="AR164" s="1" t="s">
        <v>80</v>
      </c>
      <c r="AS164" s="1" t="s">
        <v>1556</v>
      </c>
      <c r="AT164" s="8" t="s">
        <v>4140</v>
      </c>
      <c r="AU164" s="1" t="s">
        <v>62</v>
      </c>
      <c r="AV164" s="1" t="s">
        <v>142</v>
      </c>
      <c r="AW164" s="1" t="s">
        <v>64</v>
      </c>
      <c r="AY164" s="9"/>
      <c r="AZ164" s="1" t="s">
        <v>65</v>
      </c>
      <c r="BA164" s="9"/>
      <c r="BB164" s="3" t="s">
        <v>6075</v>
      </c>
      <c r="BC164" s="18"/>
    </row>
    <row r="165" spans="1:55" s="2" customFormat="1" ht="132" x14ac:dyDescent="0.25">
      <c r="A165" s="1">
        <v>44064.612412615737</v>
      </c>
      <c r="B165" s="1" t="s">
        <v>38</v>
      </c>
      <c r="C165" s="1" t="s">
        <v>209</v>
      </c>
      <c r="D165" s="1">
        <v>3</v>
      </c>
      <c r="E165" s="1" t="s">
        <v>1557</v>
      </c>
      <c r="F165" s="8" t="s">
        <v>3246</v>
      </c>
      <c r="G165" s="1" t="s">
        <v>117</v>
      </c>
      <c r="H165" s="1" t="s">
        <v>1558</v>
      </c>
      <c r="I165" s="8" t="s">
        <v>3320</v>
      </c>
      <c r="J165" s="1" t="s">
        <v>146</v>
      </c>
      <c r="K165" s="1" t="s">
        <v>1559</v>
      </c>
      <c r="L165" s="8" t="s">
        <v>3721</v>
      </c>
      <c r="M165" s="1" t="s">
        <v>43</v>
      </c>
      <c r="N165" s="1" t="s">
        <v>1560</v>
      </c>
      <c r="O165" s="8" t="s">
        <v>3238</v>
      </c>
      <c r="P165" s="1" t="s">
        <v>87</v>
      </c>
      <c r="Q165" s="1" t="s">
        <v>1561</v>
      </c>
      <c r="R165" s="8" t="s">
        <v>3659</v>
      </c>
      <c r="S165" s="1" t="s">
        <v>89</v>
      </c>
      <c r="T165" s="1" t="s">
        <v>48</v>
      </c>
      <c r="U165" s="1" t="s">
        <v>49</v>
      </c>
      <c r="V165" s="1">
        <v>5</v>
      </c>
      <c r="W165" s="1" t="s">
        <v>123</v>
      </c>
      <c r="X165" s="8"/>
      <c r="Y165" s="1" t="s">
        <v>424</v>
      </c>
      <c r="Z165" s="1" t="s">
        <v>73</v>
      </c>
      <c r="AA165" s="1" t="s">
        <v>53</v>
      </c>
      <c r="AB165" s="1" t="s">
        <v>1562</v>
      </c>
      <c r="AC165" s="8" t="s">
        <v>3242</v>
      </c>
      <c r="AD165" s="1" t="s">
        <v>1563</v>
      </c>
      <c r="AE165" s="8" t="s">
        <v>6054</v>
      </c>
      <c r="AF165" s="1" t="s">
        <v>1564</v>
      </c>
      <c r="AG165" s="8" t="s">
        <v>3857</v>
      </c>
      <c r="AH165" s="1">
        <v>3</v>
      </c>
      <c r="AI165" s="1" t="s">
        <v>1565</v>
      </c>
      <c r="AJ165" s="8" t="s">
        <v>3556</v>
      </c>
      <c r="AK165" s="1">
        <v>5</v>
      </c>
      <c r="AL165" s="1" t="s">
        <v>1566</v>
      </c>
      <c r="AM165" s="8" t="s">
        <v>3858</v>
      </c>
      <c r="AN165" s="1">
        <v>4</v>
      </c>
      <c r="AO165" s="1" t="s">
        <v>1567</v>
      </c>
      <c r="AP165" s="8" t="s">
        <v>3427</v>
      </c>
      <c r="AQ165" s="1">
        <v>4</v>
      </c>
      <c r="AR165" s="1" t="s">
        <v>60</v>
      </c>
      <c r="AS165" s="1" t="s">
        <v>1568</v>
      </c>
      <c r="AT165" s="8" t="s">
        <v>3352</v>
      </c>
      <c r="AU165" s="1" t="s">
        <v>62</v>
      </c>
      <c r="AV165" s="1" t="s">
        <v>207</v>
      </c>
      <c r="AW165" s="1" t="s">
        <v>64</v>
      </c>
      <c r="AX165" s="1" t="s">
        <v>48</v>
      </c>
      <c r="AY165" s="8"/>
      <c r="AZ165" s="1" t="s">
        <v>65</v>
      </c>
      <c r="BA165" s="9"/>
      <c r="BB165" s="3" t="s">
        <v>6075</v>
      </c>
      <c r="BC165" s="18"/>
    </row>
    <row r="166" spans="1:55" s="2" customFormat="1" ht="92.4" x14ac:dyDescent="0.25">
      <c r="A166" s="1">
        <v>44064.613770671298</v>
      </c>
      <c r="B166" s="1" t="s">
        <v>38</v>
      </c>
      <c r="C166" s="1" t="s">
        <v>89</v>
      </c>
      <c r="D166" s="1">
        <v>4</v>
      </c>
      <c r="E166" s="1" t="s">
        <v>1569</v>
      </c>
      <c r="F166" s="8" t="s">
        <v>3425</v>
      </c>
      <c r="G166" s="1" t="s">
        <v>41</v>
      </c>
      <c r="H166" s="1" t="s">
        <v>1570</v>
      </c>
      <c r="I166" s="8" t="s">
        <v>3472</v>
      </c>
      <c r="L166" s="9"/>
      <c r="M166" s="1" t="s">
        <v>43</v>
      </c>
      <c r="N166" s="1" t="s">
        <v>1571</v>
      </c>
      <c r="O166" s="8" t="s">
        <v>3244</v>
      </c>
      <c r="P166" s="1" t="s">
        <v>87</v>
      </c>
      <c r="Q166" s="1" t="s">
        <v>1572</v>
      </c>
      <c r="R166" s="8" t="s">
        <v>3425</v>
      </c>
      <c r="S166" s="1" t="s">
        <v>89</v>
      </c>
      <c r="T166" s="1" t="s">
        <v>48</v>
      </c>
      <c r="U166" s="1" t="s">
        <v>49</v>
      </c>
      <c r="V166" s="1">
        <v>4</v>
      </c>
      <c r="W166" s="1" t="s">
        <v>71</v>
      </c>
      <c r="X166" s="8"/>
      <c r="Y166" s="1" t="s">
        <v>135</v>
      </c>
      <c r="Z166" s="1" t="s">
        <v>73</v>
      </c>
      <c r="AA166" s="1" t="s">
        <v>53</v>
      </c>
      <c r="AB166" s="1" t="s">
        <v>1573</v>
      </c>
      <c r="AC166" s="8" t="s">
        <v>4138</v>
      </c>
      <c r="AD166" s="1" t="s">
        <v>1574</v>
      </c>
      <c r="AE166" s="8" t="s">
        <v>3265</v>
      </c>
      <c r="AF166" s="1" t="s">
        <v>1575</v>
      </c>
      <c r="AG166" s="8" t="s">
        <v>3859</v>
      </c>
      <c r="AH166" s="1">
        <v>2</v>
      </c>
      <c r="AI166" s="1" t="s">
        <v>1576</v>
      </c>
      <c r="AJ166" s="8" t="s">
        <v>3556</v>
      </c>
      <c r="AK166" s="1">
        <v>3</v>
      </c>
      <c r="AL166" s="1" t="s">
        <v>1577</v>
      </c>
      <c r="AM166" s="8" t="s">
        <v>3556</v>
      </c>
      <c r="AN166" s="1">
        <v>4</v>
      </c>
      <c r="AO166" s="1" t="s">
        <v>1578</v>
      </c>
      <c r="AP166" s="8" t="s">
        <v>4141</v>
      </c>
      <c r="AQ166" s="1">
        <v>5</v>
      </c>
      <c r="AR166" s="1" t="s">
        <v>80</v>
      </c>
      <c r="AS166" s="1" t="s">
        <v>1579</v>
      </c>
      <c r="AT166" s="8" t="s">
        <v>4142</v>
      </c>
      <c r="AU166" s="1" t="s">
        <v>62</v>
      </c>
      <c r="AV166" s="1" t="s">
        <v>63</v>
      </c>
      <c r="AW166" s="1" t="s">
        <v>1580</v>
      </c>
      <c r="AY166" s="9"/>
      <c r="AZ166" s="1" t="s">
        <v>65</v>
      </c>
      <c r="BA166" s="9"/>
      <c r="BB166" s="3" t="s">
        <v>6075</v>
      </c>
      <c r="BC166" s="18"/>
    </row>
    <row r="167" spans="1:55" s="2" customFormat="1" ht="118.8" x14ac:dyDescent="0.25">
      <c r="A167" s="1">
        <v>44064.616393819444</v>
      </c>
      <c r="B167" s="1" t="s">
        <v>38</v>
      </c>
      <c r="C167" s="1" t="s">
        <v>143</v>
      </c>
      <c r="D167" s="1">
        <v>5</v>
      </c>
      <c r="E167" s="1" t="s">
        <v>1581</v>
      </c>
      <c r="F167" s="8" t="s">
        <v>3860</v>
      </c>
      <c r="G167" s="1" t="s">
        <v>117</v>
      </c>
      <c r="H167" s="1" t="s">
        <v>1582</v>
      </c>
      <c r="I167" s="8" t="s">
        <v>3247</v>
      </c>
      <c r="J167" s="1" t="s">
        <v>119</v>
      </c>
      <c r="K167" s="1" t="s">
        <v>1583</v>
      </c>
      <c r="L167" s="8" t="s">
        <v>3417</v>
      </c>
      <c r="M167" s="1" t="s">
        <v>43</v>
      </c>
      <c r="N167" s="1" t="s">
        <v>1584</v>
      </c>
      <c r="O167" s="8" t="s">
        <v>3244</v>
      </c>
      <c r="P167" s="1" t="s">
        <v>87</v>
      </c>
      <c r="Q167" s="1" t="s">
        <v>1585</v>
      </c>
      <c r="R167" s="8" t="s">
        <v>3425</v>
      </c>
      <c r="S167" s="1" t="s">
        <v>89</v>
      </c>
      <c r="T167" s="1" t="s">
        <v>48</v>
      </c>
      <c r="U167" s="1" t="s">
        <v>48</v>
      </c>
      <c r="V167" s="1">
        <v>4</v>
      </c>
      <c r="W167" s="1" t="s">
        <v>71</v>
      </c>
      <c r="X167" s="8"/>
      <c r="Y167" s="1" t="s">
        <v>135</v>
      </c>
      <c r="Z167" s="1" t="s">
        <v>91</v>
      </c>
      <c r="AA167" s="1" t="s">
        <v>152</v>
      </c>
      <c r="AB167" s="1" t="s">
        <v>1586</v>
      </c>
      <c r="AC167" s="8" t="s">
        <v>3627</v>
      </c>
      <c r="AD167" s="1" t="s">
        <v>1587</v>
      </c>
      <c r="AE167" s="8" t="s">
        <v>3390</v>
      </c>
      <c r="AF167" s="13" t="s">
        <v>1588</v>
      </c>
      <c r="AG167" s="8" t="s">
        <v>3861</v>
      </c>
      <c r="AH167" s="1">
        <v>4</v>
      </c>
      <c r="AI167" s="1" t="s">
        <v>1589</v>
      </c>
      <c r="AJ167" s="8" t="s">
        <v>3862</v>
      </c>
      <c r="AK167" s="1">
        <v>4</v>
      </c>
      <c r="AL167" s="1" t="s">
        <v>1590</v>
      </c>
      <c r="AM167" s="8" t="s">
        <v>3423</v>
      </c>
      <c r="AN167" s="1">
        <v>4</v>
      </c>
      <c r="AO167" s="1" t="s">
        <v>1591</v>
      </c>
      <c r="AP167" s="8" t="s">
        <v>3571</v>
      </c>
      <c r="AQ167" s="1">
        <v>5</v>
      </c>
      <c r="AR167" s="1" t="s">
        <v>80</v>
      </c>
      <c r="AS167" s="1" t="s">
        <v>1592</v>
      </c>
      <c r="AT167" s="8" t="s">
        <v>3863</v>
      </c>
      <c r="AU167" s="1" t="s">
        <v>406</v>
      </c>
      <c r="AV167" s="1" t="s">
        <v>142</v>
      </c>
      <c r="AW167" s="1" t="s">
        <v>64</v>
      </c>
      <c r="AX167" s="1" t="s">
        <v>1593</v>
      </c>
      <c r="AY167" s="8"/>
      <c r="AZ167" s="1" t="s">
        <v>65</v>
      </c>
      <c r="BA167" s="9"/>
      <c r="BB167" s="3" t="s">
        <v>6075</v>
      </c>
      <c r="BC167" s="18"/>
    </row>
    <row r="168" spans="1:55" s="2" customFormat="1" ht="92.4" x14ac:dyDescent="0.25">
      <c r="A168" s="1">
        <v>44064.623083761573</v>
      </c>
      <c r="B168" s="1" t="s">
        <v>38</v>
      </c>
      <c r="C168" s="1" t="s">
        <v>115</v>
      </c>
      <c r="D168" s="1">
        <v>3</v>
      </c>
      <c r="E168" s="1" t="s">
        <v>1604</v>
      </c>
      <c r="F168" s="8" t="s">
        <v>3315</v>
      </c>
      <c r="G168" s="1" t="s">
        <v>41</v>
      </c>
      <c r="H168" s="1" t="s">
        <v>1605</v>
      </c>
      <c r="I168" s="8" t="s">
        <v>3864</v>
      </c>
      <c r="L168" s="9"/>
      <c r="M168" s="1" t="s">
        <v>43</v>
      </c>
      <c r="N168" s="1" t="s">
        <v>1606</v>
      </c>
      <c r="O168" s="8" t="s">
        <v>3244</v>
      </c>
      <c r="P168" s="1" t="s">
        <v>87</v>
      </c>
      <c r="Q168" s="1" t="s">
        <v>1607</v>
      </c>
      <c r="R168" s="8" t="s">
        <v>3286</v>
      </c>
      <c r="S168" s="1" t="s">
        <v>89</v>
      </c>
      <c r="T168" s="1" t="s">
        <v>184</v>
      </c>
      <c r="U168" s="1" t="s">
        <v>70</v>
      </c>
      <c r="V168" s="1">
        <v>1</v>
      </c>
      <c r="W168" s="1" t="s">
        <v>1608</v>
      </c>
      <c r="X168" s="8"/>
      <c r="Y168" s="1" t="s">
        <v>1609</v>
      </c>
      <c r="Z168" s="1" t="s">
        <v>1610</v>
      </c>
      <c r="AA168" s="1" t="s">
        <v>1611</v>
      </c>
      <c r="AB168" s="1" t="s">
        <v>1612</v>
      </c>
      <c r="AC168" s="8" t="s">
        <v>3865</v>
      </c>
      <c r="AD168" s="1" t="s">
        <v>1613</v>
      </c>
      <c r="AE168" s="8" t="s">
        <v>6054</v>
      </c>
      <c r="AF168" s="1" t="s">
        <v>1614</v>
      </c>
      <c r="AG168" s="8" t="s">
        <v>3676</v>
      </c>
      <c r="AH168" s="1">
        <v>2</v>
      </c>
      <c r="AI168" s="1" t="s">
        <v>1615</v>
      </c>
      <c r="AJ168" s="8" t="s">
        <v>3374</v>
      </c>
      <c r="AK168" s="1">
        <v>3</v>
      </c>
      <c r="AL168" s="1" t="s">
        <v>1616</v>
      </c>
      <c r="AM168" s="8" t="s">
        <v>3866</v>
      </c>
      <c r="AN168" s="1">
        <v>3</v>
      </c>
      <c r="AO168" s="1" t="s">
        <v>1617</v>
      </c>
      <c r="AP168" s="8" t="s">
        <v>3346</v>
      </c>
      <c r="AQ168" s="1">
        <v>3</v>
      </c>
      <c r="AR168" s="1" t="s">
        <v>140</v>
      </c>
      <c r="AS168" s="1" t="s">
        <v>1618</v>
      </c>
      <c r="AT168" s="8" t="s">
        <v>3324</v>
      </c>
      <c r="AU168" s="1" t="s">
        <v>62</v>
      </c>
      <c r="AV168" s="1" t="s">
        <v>207</v>
      </c>
      <c r="AW168" s="1" t="s">
        <v>64</v>
      </c>
      <c r="AX168" s="1" t="s">
        <v>1619</v>
      </c>
      <c r="AY168" s="8" t="s">
        <v>3448</v>
      </c>
      <c r="AZ168" s="1" t="s">
        <v>65</v>
      </c>
      <c r="BA168" s="9"/>
      <c r="BB168" s="3" t="s">
        <v>6075</v>
      </c>
      <c r="BC168" s="18"/>
    </row>
    <row r="169" spans="1:55" s="2" customFormat="1" ht="105.6" x14ac:dyDescent="0.25">
      <c r="A169" s="1">
        <v>44064.625699317126</v>
      </c>
      <c r="B169" s="1" t="s">
        <v>38</v>
      </c>
      <c r="C169" s="1" t="s">
        <v>115</v>
      </c>
      <c r="D169" s="1">
        <v>4</v>
      </c>
      <c r="E169" s="1" t="s">
        <v>1620</v>
      </c>
      <c r="F169" s="8" t="s">
        <v>4143</v>
      </c>
      <c r="G169" s="1" t="s">
        <v>117</v>
      </c>
      <c r="H169" s="1" t="s">
        <v>1621</v>
      </c>
      <c r="I169" s="8" t="s">
        <v>3286</v>
      </c>
      <c r="J169" s="1" t="s">
        <v>119</v>
      </c>
      <c r="K169" s="1" t="s">
        <v>1622</v>
      </c>
      <c r="L169" s="8" t="s">
        <v>3867</v>
      </c>
      <c r="M169" s="1" t="s">
        <v>43</v>
      </c>
      <c r="N169" s="1" t="s">
        <v>1623</v>
      </c>
      <c r="O169" s="8" t="s">
        <v>3244</v>
      </c>
      <c r="P169" s="1" t="s">
        <v>45</v>
      </c>
      <c r="Q169" s="1" t="s">
        <v>1624</v>
      </c>
      <c r="R169" s="8" t="s">
        <v>3425</v>
      </c>
      <c r="S169" s="1" t="s">
        <v>47</v>
      </c>
      <c r="T169" s="1" t="s">
        <v>48</v>
      </c>
      <c r="U169" s="1" t="s">
        <v>49</v>
      </c>
      <c r="V169" s="1">
        <v>4</v>
      </c>
      <c r="W169" s="1" t="s">
        <v>71</v>
      </c>
      <c r="X169" s="8"/>
      <c r="Y169" s="1" t="s">
        <v>72</v>
      </c>
      <c r="Z169" s="1" t="s">
        <v>91</v>
      </c>
      <c r="AA169" s="1" t="s">
        <v>53</v>
      </c>
      <c r="AB169" s="1" t="s">
        <v>1625</v>
      </c>
      <c r="AC169" s="8" t="s">
        <v>3761</v>
      </c>
      <c r="AD169" s="1" t="s">
        <v>1626</v>
      </c>
      <c r="AE169" s="8" t="s">
        <v>3265</v>
      </c>
      <c r="AF169" s="1" t="s">
        <v>1627</v>
      </c>
      <c r="AG169" s="8" t="s">
        <v>4144</v>
      </c>
      <c r="AH169" s="1">
        <v>4</v>
      </c>
      <c r="AI169" s="1" t="s">
        <v>1628</v>
      </c>
      <c r="AJ169" s="8" t="s">
        <v>3826</v>
      </c>
      <c r="AK169" s="1">
        <v>5</v>
      </c>
      <c r="AL169" s="1" t="s">
        <v>1629</v>
      </c>
      <c r="AM169" s="8" t="s">
        <v>3346</v>
      </c>
      <c r="AN169" s="1">
        <v>4</v>
      </c>
      <c r="AO169" s="1" t="s">
        <v>1630</v>
      </c>
      <c r="AP169" s="8" t="s">
        <v>3868</v>
      </c>
      <c r="AQ169" s="1">
        <v>3</v>
      </c>
      <c r="AR169" s="1" t="s">
        <v>60</v>
      </c>
      <c r="AS169" s="1" t="s">
        <v>1631</v>
      </c>
      <c r="AT169" s="8" t="s">
        <v>3405</v>
      </c>
      <c r="AU169" s="1" t="s">
        <v>62</v>
      </c>
      <c r="AV169" s="1" t="s">
        <v>160</v>
      </c>
      <c r="AW169" s="1" t="s">
        <v>64</v>
      </c>
      <c r="AX169" s="1" t="s">
        <v>1632</v>
      </c>
      <c r="AY169" s="8"/>
      <c r="AZ169" s="1" t="s">
        <v>65</v>
      </c>
      <c r="BA169" s="9"/>
      <c r="BB169" s="3" t="s">
        <v>6075</v>
      </c>
      <c r="BC169" s="18"/>
    </row>
    <row r="170" spans="1:55" s="2" customFormat="1" ht="158.4" x14ac:dyDescent="0.25">
      <c r="A170" s="1">
        <v>44064.630553819443</v>
      </c>
      <c r="B170" s="1" t="s">
        <v>38</v>
      </c>
      <c r="C170" s="1" t="s">
        <v>143</v>
      </c>
      <c r="D170" s="1">
        <v>5</v>
      </c>
      <c r="E170" s="1" t="s">
        <v>1633</v>
      </c>
      <c r="F170" s="8" t="s">
        <v>3259</v>
      </c>
      <c r="G170" s="1" t="s">
        <v>117</v>
      </c>
      <c r="H170" s="1" t="s">
        <v>1634</v>
      </c>
      <c r="I170" s="8" t="s">
        <v>3869</v>
      </c>
      <c r="J170" s="1" t="s">
        <v>119</v>
      </c>
      <c r="K170" s="1" t="s">
        <v>1635</v>
      </c>
      <c r="L170" s="8" t="s">
        <v>4146</v>
      </c>
      <c r="M170" s="1" t="s">
        <v>101</v>
      </c>
      <c r="N170" s="1" t="s">
        <v>1636</v>
      </c>
      <c r="O170" s="8" t="s">
        <v>3716</v>
      </c>
      <c r="P170" s="1" t="s">
        <v>87</v>
      </c>
      <c r="Q170" s="1" t="s">
        <v>1637</v>
      </c>
      <c r="R170" s="8" t="s">
        <v>3265</v>
      </c>
      <c r="S170" s="1" t="s">
        <v>39</v>
      </c>
      <c r="T170" s="1" t="s">
        <v>49</v>
      </c>
      <c r="U170" s="1" t="s">
        <v>70</v>
      </c>
      <c r="V170" s="1">
        <v>5</v>
      </c>
      <c r="W170" s="1" t="s">
        <v>1638</v>
      </c>
      <c r="X170" s="8"/>
      <c r="Y170" s="1" t="s">
        <v>135</v>
      </c>
      <c r="Z170" s="1" t="s">
        <v>91</v>
      </c>
      <c r="AA170" s="1" t="s">
        <v>152</v>
      </c>
      <c r="AB170" s="1" t="s">
        <v>1637</v>
      </c>
      <c r="AC170" s="8" t="s">
        <v>4145</v>
      </c>
      <c r="AD170" s="1" t="s">
        <v>1639</v>
      </c>
      <c r="AE170" s="8" t="s">
        <v>3265</v>
      </c>
      <c r="AF170" s="1" t="s">
        <v>1640</v>
      </c>
      <c r="AG170" s="8" t="s">
        <v>3836</v>
      </c>
      <c r="AH170" s="1">
        <v>3</v>
      </c>
      <c r="AI170" s="1" t="s">
        <v>1641</v>
      </c>
      <c r="AJ170" s="8" t="s">
        <v>3556</v>
      </c>
      <c r="AK170" s="1">
        <v>5</v>
      </c>
      <c r="AL170" s="1" t="s">
        <v>1642</v>
      </c>
      <c r="AM170" s="8" t="s">
        <v>3906</v>
      </c>
      <c r="AN170" s="1">
        <v>5</v>
      </c>
      <c r="AO170" s="1" t="s">
        <v>1643</v>
      </c>
      <c r="AP170" s="8" t="s">
        <v>3346</v>
      </c>
      <c r="AQ170" s="1">
        <v>4</v>
      </c>
      <c r="AR170" s="1" t="s">
        <v>60</v>
      </c>
      <c r="AS170" s="1" t="s">
        <v>1644</v>
      </c>
      <c r="AT170" s="8" t="s">
        <v>3292</v>
      </c>
      <c r="AU170" s="1" t="s">
        <v>62</v>
      </c>
      <c r="AV170" s="1" t="s">
        <v>1645</v>
      </c>
      <c r="AW170" s="1" t="s">
        <v>64</v>
      </c>
      <c r="AX170" s="1" t="s">
        <v>1643</v>
      </c>
      <c r="AY170" s="8"/>
      <c r="AZ170" s="1" t="s">
        <v>65</v>
      </c>
      <c r="BA170" s="9"/>
      <c r="BB170" s="3" t="s">
        <v>6075</v>
      </c>
      <c r="BC170" s="18"/>
    </row>
    <row r="171" spans="1:55" s="2" customFormat="1" ht="132" x14ac:dyDescent="0.25">
      <c r="A171" s="1">
        <v>44064.633528067134</v>
      </c>
      <c r="B171" s="1" t="s">
        <v>38</v>
      </c>
      <c r="C171" s="1" t="s">
        <v>39</v>
      </c>
      <c r="D171" s="1">
        <v>3</v>
      </c>
      <c r="E171" s="1" t="s">
        <v>1646</v>
      </c>
      <c r="F171" s="8" t="s">
        <v>3638</v>
      </c>
      <c r="G171" s="1" t="s">
        <v>41</v>
      </c>
      <c r="H171" s="1" t="s">
        <v>1647</v>
      </c>
      <c r="I171" s="8" t="s">
        <v>3247</v>
      </c>
      <c r="L171" s="9"/>
      <c r="M171" s="1" t="s">
        <v>101</v>
      </c>
      <c r="N171" s="1" t="s">
        <v>1648</v>
      </c>
      <c r="O171" s="8" t="s">
        <v>3870</v>
      </c>
      <c r="P171" s="1" t="s">
        <v>87</v>
      </c>
      <c r="Q171" s="1" t="s">
        <v>1649</v>
      </c>
      <c r="R171" s="8" t="s">
        <v>3425</v>
      </c>
      <c r="S171" s="1" t="s">
        <v>39</v>
      </c>
      <c r="T171" s="1" t="s">
        <v>49</v>
      </c>
      <c r="U171" s="1" t="s">
        <v>70</v>
      </c>
      <c r="V171" s="1">
        <v>4</v>
      </c>
      <c r="W171" s="1" t="s">
        <v>123</v>
      </c>
      <c r="X171" s="8"/>
      <c r="Y171" s="1" t="s">
        <v>90</v>
      </c>
      <c r="Z171" s="1" t="s">
        <v>52</v>
      </c>
      <c r="AA171" s="1" t="s">
        <v>152</v>
      </c>
      <c r="AB171" s="1" t="s">
        <v>1650</v>
      </c>
      <c r="AC171" s="8" t="s">
        <v>3244</v>
      </c>
      <c r="AD171" s="1" t="s">
        <v>1651</v>
      </c>
      <c r="AE171" s="8" t="s">
        <v>6054</v>
      </c>
      <c r="AF171" s="1" t="s">
        <v>1652</v>
      </c>
      <c r="AG171" s="8" t="s">
        <v>3346</v>
      </c>
      <c r="AH171" s="1">
        <v>4</v>
      </c>
      <c r="AI171" s="1" t="s">
        <v>1653</v>
      </c>
      <c r="AJ171" s="8" t="s">
        <v>3939</v>
      </c>
      <c r="AK171" s="1">
        <v>4</v>
      </c>
      <c r="AL171" s="1" t="s">
        <v>1642</v>
      </c>
      <c r="AM171" s="8" t="s">
        <v>3346</v>
      </c>
      <c r="AN171" s="1">
        <v>3</v>
      </c>
      <c r="AO171" s="1" t="s">
        <v>1642</v>
      </c>
      <c r="AP171" s="8" t="s">
        <v>3346</v>
      </c>
      <c r="AQ171" s="1">
        <v>4</v>
      </c>
      <c r="AR171" s="1" t="s">
        <v>60</v>
      </c>
      <c r="AS171" s="1" t="s">
        <v>1654</v>
      </c>
      <c r="AT171" s="8" t="s">
        <v>3302</v>
      </c>
      <c r="AU171" s="1" t="s">
        <v>62</v>
      </c>
      <c r="AV171" s="1" t="s">
        <v>63</v>
      </c>
      <c r="AW171" s="1" t="s">
        <v>1655</v>
      </c>
      <c r="AX171" s="1" t="s">
        <v>1656</v>
      </c>
      <c r="AY171" s="8"/>
      <c r="AZ171" s="1" t="s">
        <v>65</v>
      </c>
      <c r="BA171" s="9"/>
      <c r="BB171" s="3" t="s">
        <v>6075</v>
      </c>
      <c r="BC171" s="18"/>
    </row>
    <row r="172" spans="1:55" s="2" customFormat="1" ht="145.19999999999999" x14ac:dyDescent="0.25">
      <c r="A172" s="1">
        <v>44064.638096550931</v>
      </c>
      <c r="B172" s="1" t="s">
        <v>38</v>
      </c>
      <c r="C172" s="1" t="s">
        <v>39</v>
      </c>
      <c r="D172" s="1">
        <v>3</v>
      </c>
      <c r="E172" s="1" t="s">
        <v>1657</v>
      </c>
      <c r="F172" s="8" t="s">
        <v>3334</v>
      </c>
      <c r="G172" s="1" t="s">
        <v>117</v>
      </c>
      <c r="H172" s="1" t="s">
        <v>1658</v>
      </c>
      <c r="I172" s="8" t="s">
        <v>3286</v>
      </c>
      <c r="J172" s="1" t="s">
        <v>146</v>
      </c>
      <c r="K172" s="1" t="s">
        <v>1659</v>
      </c>
      <c r="L172" s="8" t="s">
        <v>3871</v>
      </c>
      <c r="M172" s="1" t="s">
        <v>43</v>
      </c>
      <c r="N172" s="1" t="s">
        <v>1660</v>
      </c>
      <c r="O172" s="8" t="s">
        <v>3287</v>
      </c>
      <c r="P172" s="1" t="s">
        <v>87</v>
      </c>
      <c r="Q172" s="1" t="s">
        <v>1661</v>
      </c>
      <c r="R172" s="8" t="s">
        <v>3286</v>
      </c>
      <c r="S172" s="1" t="s">
        <v>209</v>
      </c>
      <c r="T172" s="1" t="s">
        <v>48</v>
      </c>
      <c r="U172" s="1" t="s">
        <v>49</v>
      </c>
      <c r="V172" s="1">
        <v>3</v>
      </c>
      <c r="W172" s="1" t="s">
        <v>123</v>
      </c>
      <c r="X172" s="8"/>
      <c r="Y172" s="1" t="s">
        <v>72</v>
      </c>
      <c r="Z172" s="1" t="s">
        <v>52</v>
      </c>
      <c r="AA172" s="1" t="s">
        <v>53</v>
      </c>
      <c r="AB172" s="1" t="s">
        <v>1662</v>
      </c>
      <c r="AC172" s="8" t="s">
        <v>4068</v>
      </c>
      <c r="AD172" s="1" t="s">
        <v>1663</v>
      </c>
      <c r="AE172" s="8" t="s">
        <v>3425</v>
      </c>
      <c r="AF172" s="1" t="s">
        <v>1664</v>
      </c>
      <c r="AG172" s="8" t="s">
        <v>4147</v>
      </c>
      <c r="AH172" s="1">
        <v>2</v>
      </c>
      <c r="AI172" s="1" t="s">
        <v>1665</v>
      </c>
      <c r="AJ172" s="8" t="s">
        <v>3843</v>
      </c>
      <c r="AK172" s="1">
        <v>3</v>
      </c>
      <c r="AL172" s="1" t="s">
        <v>1666</v>
      </c>
      <c r="AM172" s="8" t="s">
        <v>3434</v>
      </c>
      <c r="AN172" s="1">
        <v>3</v>
      </c>
      <c r="AO172" s="1" t="s">
        <v>1667</v>
      </c>
      <c r="AP172" s="8" t="s">
        <v>3423</v>
      </c>
      <c r="AQ172" s="1">
        <v>3</v>
      </c>
      <c r="AR172" s="1" t="s">
        <v>60</v>
      </c>
      <c r="AS172" s="1" t="s">
        <v>1668</v>
      </c>
      <c r="AT172" s="8" t="s">
        <v>3302</v>
      </c>
      <c r="AU172" s="1" t="s">
        <v>62</v>
      </c>
      <c r="AV172" s="1" t="s">
        <v>82</v>
      </c>
      <c r="AW172" s="1" t="s">
        <v>64</v>
      </c>
      <c r="AX172" s="1" t="s">
        <v>1669</v>
      </c>
      <c r="AY172" s="8"/>
      <c r="AZ172" s="1" t="s">
        <v>65</v>
      </c>
      <c r="BA172" s="9"/>
      <c r="BB172" s="3" t="s">
        <v>6075</v>
      </c>
      <c r="BC172" s="18"/>
    </row>
    <row r="173" spans="1:55" s="2" customFormat="1" ht="92.4" x14ac:dyDescent="0.25">
      <c r="A173" s="1">
        <v>44064.640262141205</v>
      </c>
      <c r="B173" s="1" t="s">
        <v>38</v>
      </c>
      <c r="C173" s="1" t="s">
        <v>89</v>
      </c>
      <c r="D173" s="1">
        <v>4</v>
      </c>
      <c r="E173" s="1" t="s">
        <v>1670</v>
      </c>
      <c r="F173" s="8" t="s">
        <v>3642</v>
      </c>
      <c r="G173" s="1" t="s">
        <v>41</v>
      </c>
      <c r="H173" s="1" t="s">
        <v>1671</v>
      </c>
      <c r="I173" s="8" t="s">
        <v>4148</v>
      </c>
      <c r="L173" s="9"/>
      <c r="M173" s="1" t="s">
        <v>43</v>
      </c>
      <c r="N173" s="1" t="s">
        <v>1672</v>
      </c>
      <c r="O173" s="8" t="s">
        <v>3244</v>
      </c>
      <c r="P173" s="1" t="s">
        <v>87</v>
      </c>
      <c r="Q173" s="1" t="s">
        <v>1673</v>
      </c>
      <c r="R173" s="8" t="s">
        <v>3259</v>
      </c>
      <c r="S173" s="1" t="s">
        <v>89</v>
      </c>
      <c r="T173" s="1" t="s">
        <v>49</v>
      </c>
      <c r="U173" s="1" t="s">
        <v>70</v>
      </c>
      <c r="V173" s="1">
        <v>4</v>
      </c>
      <c r="W173" s="1" t="s">
        <v>71</v>
      </c>
      <c r="X173" s="8"/>
      <c r="Y173" s="1" t="s">
        <v>135</v>
      </c>
      <c r="Z173" s="1" t="s">
        <v>91</v>
      </c>
      <c r="AA173" s="1" t="s">
        <v>152</v>
      </c>
      <c r="AB173" s="1" t="s">
        <v>1674</v>
      </c>
      <c r="AC173" s="8" t="s">
        <v>3425</v>
      </c>
      <c r="AD173" s="1" t="s">
        <v>1675</v>
      </c>
      <c r="AE173" s="8" t="s">
        <v>6062</v>
      </c>
      <c r="AF173" s="1" t="s">
        <v>1165</v>
      </c>
      <c r="AG173" s="8" t="s">
        <v>3873</v>
      </c>
      <c r="AH173" s="1">
        <v>4</v>
      </c>
      <c r="AI173" s="1" t="s">
        <v>1676</v>
      </c>
      <c r="AJ173" s="8" t="s">
        <v>3872</v>
      </c>
      <c r="AK173" s="1">
        <v>2</v>
      </c>
      <c r="AL173" s="1" t="s">
        <v>1677</v>
      </c>
      <c r="AM173" s="8" t="s">
        <v>3872</v>
      </c>
      <c r="AN173" s="1">
        <v>3</v>
      </c>
      <c r="AO173" s="1" t="s">
        <v>1678</v>
      </c>
      <c r="AP173" s="8" t="s">
        <v>3874</v>
      </c>
      <c r="AQ173" s="1">
        <v>2</v>
      </c>
      <c r="AR173" s="1" t="s">
        <v>191</v>
      </c>
      <c r="AS173" s="1" t="s">
        <v>1679</v>
      </c>
      <c r="AT173" s="8" t="s">
        <v>3302</v>
      </c>
      <c r="AU173" s="1" t="s">
        <v>62</v>
      </c>
      <c r="AV173" s="1" t="s">
        <v>82</v>
      </c>
      <c r="AW173" s="1" t="s">
        <v>64</v>
      </c>
      <c r="AY173" s="9"/>
      <c r="AZ173" s="1" t="s">
        <v>65</v>
      </c>
      <c r="BA173" s="9"/>
      <c r="BB173" s="3" t="s">
        <v>6075</v>
      </c>
      <c r="BC173" s="18"/>
    </row>
    <row r="174" spans="1:55" s="2" customFormat="1" ht="158.4" x14ac:dyDescent="0.25">
      <c r="A174" s="1">
        <v>44064.640556087965</v>
      </c>
      <c r="B174" s="1" t="s">
        <v>38</v>
      </c>
      <c r="C174" s="1" t="s">
        <v>209</v>
      </c>
      <c r="D174" s="1">
        <v>1</v>
      </c>
      <c r="E174" s="1" t="s">
        <v>1680</v>
      </c>
      <c r="F174" s="8" t="s">
        <v>3732</v>
      </c>
      <c r="G174" s="1" t="s">
        <v>117</v>
      </c>
      <c r="H174" s="1" t="s">
        <v>1681</v>
      </c>
      <c r="I174" s="8" t="s">
        <v>3875</v>
      </c>
      <c r="J174" s="1" t="s">
        <v>119</v>
      </c>
      <c r="K174" s="1" t="s">
        <v>1682</v>
      </c>
      <c r="L174" s="8" t="s">
        <v>3876</v>
      </c>
      <c r="M174" s="1" t="s">
        <v>43</v>
      </c>
      <c r="N174" s="1" t="s">
        <v>1683</v>
      </c>
      <c r="O174" s="8" t="s">
        <v>3244</v>
      </c>
      <c r="P174" s="1" t="s">
        <v>87</v>
      </c>
      <c r="Q174" s="1" t="s">
        <v>1684</v>
      </c>
      <c r="R174" s="8" t="s">
        <v>3286</v>
      </c>
      <c r="S174" s="1" t="s">
        <v>89</v>
      </c>
      <c r="T174" s="1" t="s">
        <v>48</v>
      </c>
      <c r="U174" s="1" t="s">
        <v>49</v>
      </c>
      <c r="V174" s="1">
        <v>3</v>
      </c>
      <c r="W174" s="1" t="s">
        <v>71</v>
      </c>
      <c r="X174" s="8"/>
      <c r="Y174" s="1" t="s">
        <v>72</v>
      </c>
      <c r="Z174" s="1" t="s">
        <v>91</v>
      </c>
      <c r="AA174" s="1" t="s">
        <v>53</v>
      </c>
      <c r="AB174" s="1" t="s">
        <v>1685</v>
      </c>
      <c r="AC174" s="8" t="s">
        <v>4149</v>
      </c>
      <c r="AD174" s="1" t="s">
        <v>1686</v>
      </c>
      <c r="AE174" s="8" t="s">
        <v>3425</v>
      </c>
      <c r="AF174" s="1" t="s">
        <v>1687</v>
      </c>
      <c r="AG174" s="8" t="s">
        <v>3507</v>
      </c>
      <c r="AH174" s="1">
        <v>2</v>
      </c>
      <c r="AI174" s="1" t="s">
        <v>1688</v>
      </c>
      <c r="AJ174" s="8" t="s">
        <v>3355</v>
      </c>
      <c r="AK174" s="1">
        <v>4</v>
      </c>
      <c r="AL174" s="1" t="s">
        <v>1689</v>
      </c>
      <c r="AM174" s="8" t="s">
        <v>3355</v>
      </c>
      <c r="AN174" s="1">
        <v>4</v>
      </c>
      <c r="AO174" s="1" t="s">
        <v>1689</v>
      </c>
      <c r="AP174" s="8" t="s">
        <v>3355</v>
      </c>
      <c r="AQ174" s="1">
        <v>4</v>
      </c>
      <c r="AR174" s="1" t="s">
        <v>80</v>
      </c>
      <c r="AS174" s="1" t="s">
        <v>1690</v>
      </c>
      <c r="AT174" s="8" t="s">
        <v>3877</v>
      </c>
      <c r="AU174" s="1" t="s">
        <v>406</v>
      </c>
      <c r="AV174" s="1" t="s">
        <v>63</v>
      </c>
      <c r="AW174" s="1" t="s">
        <v>64</v>
      </c>
      <c r="AY174" s="9"/>
      <c r="AZ174" s="1" t="s">
        <v>65</v>
      </c>
      <c r="BA174" s="9"/>
      <c r="BB174" s="3" t="s">
        <v>6075</v>
      </c>
      <c r="BC174" s="18"/>
    </row>
    <row r="175" spans="1:55" s="2" customFormat="1" ht="92.4" x14ac:dyDescent="0.25">
      <c r="A175" s="1">
        <v>44064.650332187499</v>
      </c>
      <c r="B175" s="1" t="s">
        <v>38</v>
      </c>
      <c r="C175" s="1" t="s">
        <v>39</v>
      </c>
      <c r="D175" s="1">
        <v>2</v>
      </c>
      <c r="E175" s="1" t="s">
        <v>1706</v>
      </c>
      <c r="F175" s="8" t="s">
        <v>3404</v>
      </c>
      <c r="G175" s="1" t="s">
        <v>117</v>
      </c>
      <c r="H175" s="1" t="s">
        <v>1707</v>
      </c>
      <c r="I175" s="8" t="s">
        <v>3547</v>
      </c>
      <c r="J175" s="1" t="s">
        <v>119</v>
      </c>
      <c r="K175" s="1" t="s">
        <v>1708</v>
      </c>
      <c r="L175" s="8" t="s">
        <v>3332</v>
      </c>
      <c r="M175" s="1" t="s">
        <v>101</v>
      </c>
      <c r="N175" s="1" t="s">
        <v>1709</v>
      </c>
      <c r="O175" s="8" t="s">
        <v>3882</v>
      </c>
      <c r="P175" s="1" t="s">
        <v>45</v>
      </c>
      <c r="Q175" s="1" t="s">
        <v>1710</v>
      </c>
      <c r="R175" s="8" t="s">
        <v>3425</v>
      </c>
      <c r="S175" s="1" t="s">
        <v>47</v>
      </c>
      <c r="T175" s="1" t="s">
        <v>48</v>
      </c>
      <c r="U175" s="1" t="s">
        <v>49</v>
      </c>
      <c r="V175" s="1">
        <v>4</v>
      </c>
      <c r="W175" s="1" t="s">
        <v>71</v>
      </c>
      <c r="X175" s="8"/>
      <c r="Y175" s="1" t="s">
        <v>135</v>
      </c>
      <c r="Z175" s="1" t="s">
        <v>52</v>
      </c>
      <c r="AA175" s="1" t="s">
        <v>152</v>
      </c>
      <c r="AB175" s="1" t="s">
        <v>1711</v>
      </c>
      <c r="AC175" s="8" t="s">
        <v>3334</v>
      </c>
      <c r="AD175" s="1" t="s">
        <v>1712</v>
      </c>
      <c r="AE175" s="8" t="s">
        <v>3265</v>
      </c>
      <c r="AF175" s="1" t="s">
        <v>1713</v>
      </c>
      <c r="AG175" s="8" t="s">
        <v>3507</v>
      </c>
      <c r="AH175" s="1">
        <v>3</v>
      </c>
      <c r="AI175" s="1" t="s">
        <v>1714</v>
      </c>
      <c r="AJ175" s="8" t="s">
        <v>3292</v>
      </c>
      <c r="AK175" s="1">
        <v>3</v>
      </c>
      <c r="AL175" s="1" t="s">
        <v>1715</v>
      </c>
      <c r="AM175" s="8" t="s">
        <v>3556</v>
      </c>
      <c r="AN175" s="1">
        <v>3</v>
      </c>
      <c r="AO175" s="1" t="s">
        <v>1716</v>
      </c>
      <c r="AP175" s="8" t="s">
        <v>3401</v>
      </c>
      <c r="AQ175" s="1">
        <v>2</v>
      </c>
      <c r="AR175" s="1" t="s">
        <v>60</v>
      </c>
      <c r="AS175" s="1" t="s">
        <v>1717</v>
      </c>
      <c r="AT175" s="8" t="s">
        <v>3578</v>
      </c>
      <c r="AU175" s="1" t="s">
        <v>62</v>
      </c>
      <c r="AV175" s="1" t="s">
        <v>82</v>
      </c>
      <c r="AW175" s="1" t="s">
        <v>64</v>
      </c>
      <c r="AY175" s="9"/>
      <c r="AZ175" s="1" t="s">
        <v>65</v>
      </c>
      <c r="BA175" s="9"/>
      <c r="BB175" s="3" t="s">
        <v>6075</v>
      </c>
      <c r="BC175" s="18"/>
    </row>
    <row r="176" spans="1:55" s="2" customFormat="1" ht="92.4" x14ac:dyDescent="0.25">
      <c r="A176" s="1">
        <v>44064.653248854171</v>
      </c>
      <c r="B176" s="1" t="s">
        <v>38</v>
      </c>
      <c r="C176" s="1" t="s">
        <v>115</v>
      </c>
      <c r="D176" s="1">
        <v>1</v>
      </c>
      <c r="E176" s="1" t="s">
        <v>1718</v>
      </c>
      <c r="F176" s="8" t="s">
        <v>3425</v>
      </c>
      <c r="G176" s="1" t="s">
        <v>117</v>
      </c>
      <c r="H176" s="1" t="s">
        <v>1719</v>
      </c>
      <c r="I176" s="8" t="s">
        <v>3320</v>
      </c>
      <c r="J176" s="1" t="s">
        <v>146</v>
      </c>
      <c r="K176" s="1" t="s">
        <v>1720</v>
      </c>
      <c r="L176" s="8" t="s">
        <v>4151</v>
      </c>
      <c r="M176" s="1" t="s">
        <v>43</v>
      </c>
      <c r="N176" s="1" t="s">
        <v>1672</v>
      </c>
      <c r="O176" s="8" t="s">
        <v>3244</v>
      </c>
      <c r="P176" s="1" t="s">
        <v>87</v>
      </c>
      <c r="Q176" s="1" t="s">
        <v>1721</v>
      </c>
      <c r="R176" s="8" t="s">
        <v>3425</v>
      </c>
      <c r="S176" s="1" t="s">
        <v>89</v>
      </c>
      <c r="T176" s="1" t="s">
        <v>48</v>
      </c>
      <c r="U176" s="1" t="s">
        <v>70</v>
      </c>
      <c r="V176" s="1">
        <v>1</v>
      </c>
      <c r="W176" s="1" t="s">
        <v>71</v>
      </c>
      <c r="X176" s="8"/>
      <c r="Y176" s="1" t="s">
        <v>135</v>
      </c>
      <c r="Z176" s="1" t="s">
        <v>91</v>
      </c>
      <c r="AA176" s="1" t="s">
        <v>152</v>
      </c>
      <c r="AB176" s="1" t="s">
        <v>1722</v>
      </c>
      <c r="AC176" s="8" t="s">
        <v>3244</v>
      </c>
      <c r="AD176" s="1" t="s">
        <v>1723</v>
      </c>
      <c r="AE176" s="8" t="s">
        <v>6054</v>
      </c>
      <c r="AF176" s="1" t="s">
        <v>1724</v>
      </c>
      <c r="AG176" s="8" t="s">
        <v>3549</v>
      </c>
      <c r="AH176" s="1">
        <v>2</v>
      </c>
      <c r="AI176" s="1" t="s">
        <v>1725</v>
      </c>
      <c r="AJ176" s="8" t="s">
        <v>3302</v>
      </c>
      <c r="AK176" s="1">
        <v>3</v>
      </c>
      <c r="AL176" s="1" t="s">
        <v>1726</v>
      </c>
      <c r="AM176" s="8" t="s">
        <v>3883</v>
      </c>
      <c r="AN176" s="1">
        <v>2</v>
      </c>
      <c r="AO176" s="1" t="s">
        <v>1727</v>
      </c>
      <c r="AP176" s="8" t="s">
        <v>3549</v>
      </c>
      <c r="AQ176" s="1">
        <v>1</v>
      </c>
      <c r="AR176" s="1" t="s">
        <v>60</v>
      </c>
      <c r="AS176" s="1" t="s">
        <v>1728</v>
      </c>
      <c r="AT176" s="8" t="s">
        <v>2745</v>
      </c>
      <c r="AU176" s="1" t="s">
        <v>62</v>
      </c>
      <c r="AV176" s="1" t="s">
        <v>207</v>
      </c>
      <c r="AW176" s="1" t="s">
        <v>64</v>
      </c>
      <c r="AX176" s="1" t="s">
        <v>1729</v>
      </c>
      <c r="AY176" s="8"/>
      <c r="AZ176" s="1" t="s">
        <v>65</v>
      </c>
      <c r="BA176" s="9"/>
      <c r="BB176" s="3" t="s">
        <v>6075</v>
      </c>
      <c r="BC176" s="18"/>
    </row>
    <row r="177" spans="1:58" s="2" customFormat="1" ht="92.4" x14ac:dyDescent="0.25">
      <c r="A177" s="1">
        <v>44064.66798106482</v>
      </c>
      <c r="B177" s="1" t="s">
        <v>38</v>
      </c>
      <c r="C177" s="1" t="s">
        <v>89</v>
      </c>
      <c r="D177" s="1">
        <v>4</v>
      </c>
      <c r="E177" s="1" t="s">
        <v>1730</v>
      </c>
      <c r="F177" s="8" t="s">
        <v>3425</v>
      </c>
      <c r="G177" s="1" t="s">
        <v>41</v>
      </c>
      <c r="H177" s="1" t="s">
        <v>1731</v>
      </c>
      <c r="I177" s="8" t="s">
        <v>3286</v>
      </c>
      <c r="L177" s="9"/>
      <c r="M177" s="1" t="s">
        <v>43</v>
      </c>
      <c r="N177" s="1" t="s">
        <v>1732</v>
      </c>
      <c r="O177" s="8" t="s">
        <v>3884</v>
      </c>
      <c r="P177" s="1" t="s">
        <v>45</v>
      </c>
      <c r="Q177" s="1" t="s">
        <v>1733</v>
      </c>
      <c r="R177" s="8" t="s">
        <v>3425</v>
      </c>
      <c r="S177" s="1" t="s">
        <v>89</v>
      </c>
      <c r="T177" s="1" t="s">
        <v>49</v>
      </c>
      <c r="U177" s="1" t="s">
        <v>70</v>
      </c>
      <c r="V177" s="1">
        <v>4</v>
      </c>
      <c r="W177" s="1" t="s">
        <v>1734</v>
      </c>
      <c r="X177" s="8"/>
      <c r="Y177" s="1" t="s">
        <v>135</v>
      </c>
      <c r="Z177" s="1" t="s">
        <v>52</v>
      </c>
      <c r="AA177" s="1" t="s">
        <v>53</v>
      </c>
      <c r="AB177" s="1" t="s">
        <v>1735</v>
      </c>
      <c r="AC177" s="8" t="s">
        <v>3885</v>
      </c>
      <c r="AD177" s="1" t="s">
        <v>1736</v>
      </c>
      <c r="AE177" s="8" t="s">
        <v>3425</v>
      </c>
      <c r="AF177" s="1" t="s">
        <v>1737</v>
      </c>
      <c r="AG177" s="8" t="s">
        <v>3242</v>
      </c>
      <c r="AH177" s="1">
        <v>3</v>
      </c>
      <c r="AI177" s="1" t="s">
        <v>1738</v>
      </c>
      <c r="AJ177" s="8" t="s">
        <v>3939</v>
      </c>
      <c r="AK177" s="1">
        <v>4</v>
      </c>
      <c r="AL177" s="1" t="s">
        <v>1739</v>
      </c>
      <c r="AM177" s="8" t="s">
        <v>3886</v>
      </c>
      <c r="AN177" s="1">
        <v>4</v>
      </c>
      <c r="AO177" s="1" t="s">
        <v>1740</v>
      </c>
      <c r="AP177" s="8" t="s">
        <v>3355</v>
      </c>
      <c r="AQ177" s="1">
        <v>4</v>
      </c>
      <c r="AR177" s="1" t="s">
        <v>60</v>
      </c>
      <c r="AS177" s="1" t="s">
        <v>1741</v>
      </c>
      <c r="AT177" s="8" t="s">
        <v>4152</v>
      </c>
      <c r="AU177" s="1" t="s">
        <v>62</v>
      </c>
      <c r="AV177" s="1" t="s">
        <v>142</v>
      </c>
      <c r="AW177" s="1" t="s">
        <v>64</v>
      </c>
      <c r="AY177" s="9"/>
      <c r="AZ177" s="1" t="s">
        <v>65</v>
      </c>
      <c r="BA177" s="9"/>
      <c r="BB177" s="3" t="s">
        <v>6075</v>
      </c>
      <c r="BC177" s="18"/>
    </row>
    <row r="178" spans="1:58" s="2" customFormat="1" ht="184.8" x14ac:dyDescent="0.25">
      <c r="A178" s="1">
        <v>44064.66881880787</v>
      </c>
      <c r="B178" s="1" t="s">
        <v>38</v>
      </c>
      <c r="C178" s="1" t="s">
        <v>39</v>
      </c>
      <c r="D178" s="1">
        <v>5</v>
      </c>
      <c r="E178" s="1" t="s">
        <v>1742</v>
      </c>
      <c r="F178" s="8" t="s">
        <v>3334</v>
      </c>
      <c r="G178" s="1" t="s">
        <v>41</v>
      </c>
      <c r="H178" s="1" t="s">
        <v>1743</v>
      </c>
      <c r="I178" s="8" t="s">
        <v>3320</v>
      </c>
      <c r="L178" s="9"/>
      <c r="M178" s="1" t="s">
        <v>101</v>
      </c>
      <c r="N178" s="1" t="s">
        <v>1744</v>
      </c>
      <c r="O178" s="8" t="s">
        <v>3244</v>
      </c>
      <c r="P178" s="1" t="s">
        <v>87</v>
      </c>
      <c r="Q178" s="1" t="s">
        <v>1745</v>
      </c>
      <c r="R178" s="8" t="s">
        <v>3239</v>
      </c>
      <c r="S178" s="1" t="s">
        <v>39</v>
      </c>
      <c r="T178" s="1" t="s">
        <v>49</v>
      </c>
      <c r="U178" s="1" t="s">
        <v>70</v>
      </c>
      <c r="V178" s="1">
        <v>5</v>
      </c>
      <c r="W178" s="1" t="s">
        <v>50</v>
      </c>
      <c r="X178" s="8"/>
      <c r="Y178" s="1" t="s">
        <v>72</v>
      </c>
      <c r="Z178" s="1" t="s">
        <v>214</v>
      </c>
      <c r="AA178" s="1" t="s">
        <v>152</v>
      </c>
      <c r="AB178" s="1" t="s">
        <v>1746</v>
      </c>
      <c r="AC178" s="8" t="s">
        <v>3887</v>
      </c>
      <c r="AD178" s="1" t="s">
        <v>1747</v>
      </c>
      <c r="AE178" s="8" t="s">
        <v>3265</v>
      </c>
      <c r="AF178" s="1" t="s">
        <v>1748</v>
      </c>
      <c r="AG178" s="8" t="s">
        <v>3414</v>
      </c>
      <c r="AH178" s="1">
        <v>3</v>
      </c>
      <c r="AI178" s="1" t="s">
        <v>1749</v>
      </c>
      <c r="AJ178" s="8" t="s">
        <v>3302</v>
      </c>
      <c r="AK178" s="1">
        <v>5</v>
      </c>
      <c r="AL178" s="1" t="s">
        <v>1750</v>
      </c>
      <c r="AM178" s="8" t="s">
        <v>3888</v>
      </c>
      <c r="AN178" s="1">
        <v>3</v>
      </c>
      <c r="AO178" s="1" t="s">
        <v>1751</v>
      </c>
      <c r="AP178" s="8" t="s">
        <v>3889</v>
      </c>
      <c r="AQ178" s="1">
        <v>4</v>
      </c>
      <c r="AR178" s="1" t="s">
        <v>60</v>
      </c>
      <c r="AS178" s="1" t="s">
        <v>1752</v>
      </c>
      <c r="AT178" s="8" t="s">
        <v>3352</v>
      </c>
      <c r="AU178" s="1" t="s">
        <v>62</v>
      </c>
      <c r="AV178" s="1" t="s">
        <v>1753</v>
      </c>
      <c r="AW178" s="1" t="s">
        <v>64</v>
      </c>
      <c r="AY178" s="9"/>
      <c r="AZ178" s="1" t="s">
        <v>65</v>
      </c>
      <c r="BA178" s="9"/>
      <c r="BB178" s="3" t="s">
        <v>6075</v>
      </c>
      <c r="BC178" s="18"/>
    </row>
    <row r="179" spans="1:58" s="9" customFormat="1" ht="92.4" x14ac:dyDescent="0.25">
      <c r="A179" s="1">
        <v>44064.671562858799</v>
      </c>
      <c r="B179" s="1" t="s">
        <v>38</v>
      </c>
      <c r="C179" s="1" t="s">
        <v>143</v>
      </c>
      <c r="D179" s="1">
        <v>3</v>
      </c>
      <c r="E179" s="1" t="s">
        <v>1754</v>
      </c>
      <c r="F179" s="8" t="s">
        <v>3890</v>
      </c>
      <c r="G179" s="1" t="s">
        <v>117</v>
      </c>
      <c r="H179" s="1" t="s">
        <v>1755</v>
      </c>
      <c r="I179" s="8" t="s">
        <v>3325</v>
      </c>
      <c r="J179" s="1" t="s">
        <v>119</v>
      </c>
      <c r="K179" s="1" t="s">
        <v>1756</v>
      </c>
      <c r="L179" s="8" t="s">
        <v>3876</v>
      </c>
      <c r="M179" s="1" t="s">
        <v>43</v>
      </c>
      <c r="N179" s="1" t="s">
        <v>1757</v>
      </c>
      <c r="O179" s="8" t="s">
        <v>3373</v>
      </c>
      <c r="P179" s="1" t="s">
        <v>87</v>
      </c>
      <c r="Q179" s="1" t="s">
        <v>1758</v>
      </c>
      <c r="R179" s="8" t="s">
        <v>3425</v>
      </c>
      <c r="S179" s="1" t="s">
        <v>89</v>
      </c>
      <c r="T179" s="1" t="s">
        <v>48</v>
      </c>
      <c r="U179" s="1" t="s">
        <v>49</v>
      </c>
      <c r="V179" s="1">
        <v>3</v>
      </c>
      <c r="W179" s="1" t="s">
        <v>71</v>
      </c>
      <c r="X179" s="8"/>
      <c r="Y179" s="1" t="s">
        <v>51</v>
      </c>
      <c r="Z179" s="1" t="s">
        <v>73</v>
      </c>
      <c r="AA179" s="1" t="s">
        <v>53</v>
      </c>
      <c r="AB179" s="1" t="s">
        <v>1759</v>
      </c>
      <c r="AC179" s="8" t="s">
        <v>4085</v>
      </c>
      <c r="AD179" s="1" t="s">
        <v>1760</v>
      </c>
      <c r="AE179" s="8" t="s">
        <v>3425</v>
      </c>
      <c r="AF179" s="1" t="s">
        <v>1761</v>
      </c>
      <c r="AG179" s="8" t="s">
        <v>3507</v>
      </c>
      <c r="AH179" s="1">
        <v>3</v>
      </c>
      <c r="AI179" s="1" t="s">
        <v>1762</v>
      </c>
      <c r="AJ179" s="8" t="s">
        <v>3891</v>
      </c>
      <c r="AK179" s="1">
        <v>4</v>
      </c>
      <c r="AL179" s="1" t="s">
        <v>1763</v>
      </c>
      <c r="AM179" s="8" t="s">
        <v>3433</v>
      </c>
      <c r="AN179" s="1">
        <v>4</v>
      </c>
      <c r="AO179" s="1" t="s">
        <v>1764</v>
      </c>
      <c r="AP179" s="8" t="s">
        <v>3892</v>
      </c>
      <c r="AQ179" s="1">
        <v>4</v>
      </c>
      <c r="AR179" s="1" t="s">
        <v>60</v>
      </c>
      <c r="AS179" s="1" t="s">
        <v>1765</v>
      </c>
      <c r="AT179" s="8" t="s">
        <v>3325</v>
      </c>
      <c r="AU179" s="1" t="s">
        <v>62</v>
      </c>
      <c r="AV179" s="1" t="s">
        <v>63</v>
      </c>
      <c r="AW179" s="1" t="s">
        <v>64</v>
      </c>
      <c r="AX179" s="2"/>
      <c r="AZ179" s="1" t="s">
        <v>65</v>
      </c>
      <c r="BB179" s="3" t="s">
        <v>6075</v>
      </c>
      <c r="BC179" s="18"/>
      <c r="BD179" s="2"/>
      <c r="BE179" s="2"/>
      <c r="BF179" s="2"/>
    </row>
    <row r="180" spans="1:58" s="9" customFormat="1" ht="145.19999999999999" x14ac:dyDescent="0.25">
      <c r="A180" s="1">
        <v>44064.671662546301</v>
      </c>
      <c r="B180" s="1" t="s">
        <v>38</v>
      </c>
      <c r="C180" s="1" t="s">
        <v>39</v>
      </c>
      <c r="D180" s="1">
        <v>3</v>
      </c>
      <c r="E180" s="1" t="s">
        <v>1766</v>
      </c>
      <c r="F180" s="8" t="s">
        <v>3893</v>
      </c>
      <c r="G180" s="1" t="s">
        <v>41</v>
      </c>
      <c r="H180" s="1" t="s">
        <v>1767</v>
      </c>
      <c r="I180" s="8" t="s">
        <v>3302</v>
      </c>
      <c r="J180" s="2"/>
      <c r="K180" s="2"/>
      <c r="M180" s="1" t="s">
        <v>43</v>
      </c>
      <c r="N180" s="1" t="s">
        <v>1768</v>
      </c>
      <c r="O180" s="8" t="s">
        <v>3244</v>
      </c>
      <c r="P180" s="1" t="s">
        <v>87</v>
      </c>
      <c r="Q180" s="1" t="s">
        <v>1769</v>
      </c>
      <c r="R180" s="8" t="s">
        <v>3425</v>
      </c>
      <c r="S180" s="1" t="s">
        <v>47</v>
      </c>
      <c r="T180" s="1" t="s">
        <v>48</v>
      </c>
      <c r="U180" s="1" t="s">
        <v>49</v>
      </c>
      <c r="V180" s="1">
        <v>4</v>
      </c>
      <c r="W180" s="1" t="s">
        <v>1770</v>
      </c>
      <c r="X180" s="8"/>
      <c r="Y180" s="1" t="s">
        <v>90</v>
      </c>
      <c r="Z180" s="1" t="s">
        <v>52</v>
      </c>
      <c r="AA180" s="1" t="s">
        <v>53</v>
      </c>
      <c r="AB180" s="1" t="s">
        <v>1771</v>
      </c>
      <c r="AC180" s="8" t="s">
        <v>3514</v>
      </c>
      <c r="AD180" s="1" t="s">
        <v>1772</v>
      </c>
      <c r="AE180" s="8" t="s">
        <v>6055</v>
      </c>
      <c r="AF180" s="1" t="s">
        <v>1773</v>
      </c>
      <c r="AG180" s="8" t="s">
        <v>3894</v>
      </c>
      <c r="AH180" s="1">
        <v>3</v>
      </c>
      <c r="AI180" s="1" t="s">
        <v>1774</v>
      </c>
      <c r="AJ180" s="8" t="s">
        <v>3895</v>
      </c>
      <c r="AK180" s="1">
        <v>4</v>
      </c>
      <c r="AL180" s="1" t="s">
        <v>1775</v>
      </c>
      <c r="AM180" s="8" t="s">
        <v>3874</v>
      </c>
      <c r="AN180" s="1">
        <v>4</v>
      </c>
      <c r="AO180" s="1" t="s">
        <v>1776</v>
      </c>
      <c r="AP180" s="8" t="s">
        <v>3599</v>
      </c>
      <c r="AQ180" s="1">
        <v>4</v>
      </c>
      <c r="AR180" s="1" t="s">
        <v>60</v>
      </c>
      <c r="AS180" s="1" t="s">
        <v>1777</v>
      </c>
      <c r="AT180" s="8" t="s">
        <v>3896</v>
      </c>
      <c r="AU180" s="1" t="s">
        <v>62</v>
      </c>
      <c r="AV180" s="1" t="s">
        <v>160</v>
      </c>
      <c r="AW180" s="1" t="s">
        <v>1778</v>
      </c>
      <c r="AX180" s="13" t="s">
        <v>1779</v>
      </c>
      <c r="AY180" s="8"/>
      <c r="AZ180" s="1" t="s">
        <v>65</v>
      </c>
      <c r="BB180" s="3" t="s">
        <v>6075</v>
      </c>
      <c r="BC180" s="18"/>
      <c r="BD180" s="2"/>
      <c r="BE180" s="2"/>
      <c r="BF180" s="2"/>
    </row>
    <row r="181" spans="1:58" s="9" customFormat="1" ht="303.60000000000002" x14ac:dyDescent="0.25">
      <c r="A181" s="1">
        <v>44064.678937418983</v>
      </c>
      <c r="B181" s="1" t="s">
        <v>38</v>
      </c>
      <c r="C181" s="1" t="s">
        <v>39</v>
      </c>
      <c r="D181" s="1">
        <v>1</v>
      </c>
      <c r="E181" s="1" t="s">
        <v>1780</v>
      </c>
      <c r="F181" s="8" t="s">
        <v>3449</v>
      </c>
      <c r="G181" s="1" t="s">
        <v>117</v>
      </c>
      <c r="H181" s="1" t="s">
        <v>1781</v>
      </c>
      <c r="I181" s="8" t="s">
        <v>4154</v>
      </c>
      <c r="J181" s="1" t="s">
        <v>146</v>
      </c>
      <c r="K181" s="1" t="s">
        <v>1782</v>
      </c>
      <c r="L181" s="8" t="s">
        <v>4153</v>
      </c>
      <c r="M181" s="1" t="s">
        <v>43</v>
      </c>
      <c r="N181" s="1" t="s">
        <v>1783</v>
      </c>
      <c r="O181" s="8" t="s">
        <v>3244</v>
      </c>
      <c r="P181" s="1" t="s">
        <v>45</v>
      </c>
      <c r="Q181" s="1" t="s">
        <v>1784</v>
      </c>
      <c r="R181" s="8" t="s">
        <v>3897</v>
      </c>
      <c r="S181" s="1" t="s">
        <v>89</v>
      </c>
      <c r="T181" s="1" t="s">
        <v>48</v>
      </c>
      <c r="U181" s="1" t="s">
        <v>49</v>
      </c>
      <c r="V181" s="1">
        <v>2</v>
      </c>
      <c r="W181" s="1" t="s">
        <v>71</v>
      </c>
      <c r="X181" s="8"/>
      <c r="Y181" s="1" t="s">
        <v>72</v>
      </c>
      <c r="Z181" s="1" t="s">
        <v>52</v>
      </c>
      <c r="AA181" s="1" t="s">
        <v>53</v>
      </c>
      <c r="AB181" s="1" t="s">
        <v>1785</v>
      </c>
      <c r="AC181" s="8" t="s">
        <v>3548</v>
      </c>
      <c r="AD181" s="1" t="s">
        <v>1786</v>
      </c>
      <c r="AE181" s="8" t="s">
        <v>6054</v>
      </c>
      <c r="AF181" s="1" t="s">
        <v>1787</v>
      </c>
      <c r="AG181" s="8" t="s">
        <v>3898</v>
      </c>
      <c r="AH181" s="1">
        <v>3</v>
      </c>
      <c r="AI181" s="1" t="s">
        <v>1788</v>
      </c>
      <c r="AJ181" s="8" t="s">
        <v>3463</v>
      </c>
      <c r="AK181" s="1">
        <v>3</v>
      </c>
      <c r="AL181" s="1" t="s">
        <v>1789</v>
      </c>
      <c r="AM181" s="8" t="s">
        <v>3374</v>
      </c>
      <c r="AN181" s="1">
        <v>3</v>
      </c>
      <c r="AO181" s="1" t="s">
        <v>1790</v>
      </c>
      <c r="AP181" s="8" t="s">
        <v>3355</v>
      </c>
      <c r="AQ181" s="1">
        <v>3</v>
      </c>
      <c r="AR181" s="1" t="s">
        <v>140</v>
      </c>
      <c r="AS181" s="1" t="s">
        <v>1791</v>
      </c>
      <c r="AT181" s="8" t="s">
        <v>3899</v>
      </c>
      <c r="AU181" s="1" t="s">
        <v>406</v>
      </c>
      <c r="AV181" s="1" t="s">
        <v>63</v>
      </c>
      <c r="AW181" s="1" t="s">
        <v>64</v>
      </c>
      <c r="AX181" s="1" t="s">
        <v>1792</v>
      </c>
      <c r="AY181" s="8"/>
      <c r="AZ181" s="1" t="s">
        <v>65</v>
      </c>
      <c r="BB181" s="3" t="s">
        <v>6075</v>
      </c>
      <c r="BC181" s="18"/>
      <c r="BD181" s="2"/>
      <c r="BE181" s="2"/>
      <c r="BF181" s="2"/>
    </row>
    <row r="182" spans="1:58" s="9" customFormat="1" ht="171.6" x14ac:dyDescent="0.25">
      <c r="A182" s="1">
        <v>44064.679346770834</v>
      </c>
      <c r="B182" s="1" t="s">
        <v>38</v>
      </c>
      <c r="C182" s="1" t="s">
        <v>143</v>
      </c>
      <c r="D182" s="1">
        <v>3</v>
      </c>
      <c r="E182" s="1" t="s">
        <v>1793</v>
      </c>
      <c r="F182" s="8" t="s">
        <v>3789</v>
      </c>
      <c r="G182" s="1" t="s">
        <v>41</v>
      </c>
      <c r="H182" s="1" t="s">
        <v>1794</v>
      </c>
      <c r="I182" s="8" t="s">
        <v>3900</v>
      </c>
      <c r="J182" s="2"/>
      <c r="K182" s="2"/>
      <c r="M182" s="1" t="s">
        <v>43</v>
      </c>
      <c r="N182" s="1" t="s">
        <v>1795</v>
      </c>
      <c r="O182" s="8" t="s">
        <v>3287</v>
      </c>
      <c r="P182" s="1" t="s">
        <v>87</v>
      </c>
      <c r="Q182" s="1" t="s">
        <v>1796</v>
      </c>
      <c r="R182" s="8" t="s">
        <v>4155</v>
      </c>
      <c r="S182" s="1" t="s">
        <v>89</v>
      </c>
      <c r="T182" s="1" t="s">
        <v>48</v>
      </c>
      <c r="U182" s="1" t="s">
        <v>49</v>
      </c>
      <c r="V182" s="1">
        <v>4</v>
      </c>
      <c r="W182" s="1" t="s">
        <v>123</v>
      </c>
      <c r="X182" s="8"/>
      <c r="Y182" s="1" t="s">
        <v>72</v>
      </c>
      <c r="Z182" s="1" t="s">
        <v>52</v>
      </c>
      <c r="AA182" s="1" t="s">
        <v>53</v>
      </c>
      <c r="AB182" s="1" t="s">
        <v>1797</v>
      </c>
      <c r="AC182" s="8" t="s">
        <v>3239</v>
      </c>
      <c r="AD182" s="1" t="s">
        <v>1798</v>
      </c>
      <c r="AE182" s="8" t="s">
        <v>6054</v>
      </c>
      <c r="AF182" s="1" t="s">
        <v>1799</v>
      </c>
      <c r="AG182" s="8" t="s">
        <v>3472</v>
      </c>
      <c r="AH182" s="1">
        <v>3</v>
      </c>
      <c r="AI182" s="1" t="s">
        <v>1800</v>
      </c>
      <c r="AJ182" s="8" t="s">
        <v>3355</v>
      </c>
      <c r="AK182" s="1">
        <v>4</v>
      </c>
      <c r="AL182" s="1" t="s">
        <v>1801</v>
      </c>
      <c r="AM182" s="8" t="s">
        <v>3556</v>
      </c>
      <c r="AN182" s="1">
        <v>4</v>
      </c>
      <c r="AO182" s="1" t="s">
        <v>1802</v>
      </c>
      <c r="AP182" s="8" t="s">
        <v>3416</v>
      </c>
      <c r="AQ182" s="1">
        <v>4</v>
      </c>
      <c r="AR182" s="1" t="s">
        <v>60</v>
      </c>
      <c r="AS182" s="13" t="s">
        <v>1803</v>
      </c>
      <c r="AT182" s="8" t="s">
        <v>3901</v>
      </c>
      <c r="AU182" s="1" t="s">
        <v>62</v>
      </c>
      <c r="AV182" s="1" t="s">
        <v>82</v>
      </c>
      <c r="AW182" s="1" t="s">
        <v>64</v>
      </c>
      <c r="AX182" s="2"/>
      <c r="AZ182" s="1" t="s">
        <v>65</v>
      </c>
      <c r="BB182" s="3" t="s">
        <v>6075</v>
      </c>
      <c r="BC182" s="18"/>
      <c r="BD182" s="2"/>
      <c r="BE182" s="2"/>
      <c r="BF182" s="2"/>
    </row>
    <row r="183" spans="1:58" s="9" customFormat="1" ht="237.6" x14ac:dyDescent="0.25">
      <c r="A183" s="1">
        <v>44064.690662881942</v>
      </c>
      <c r="B183" s="1" t="s">
        <v>38</v>
      </c>
      <c r="C183" s="1" t="s">
        <v>39</v>
      </c>
      <c r="D183" s="1">
        <v>3</v>
      </c>
      <c r="E183" s="1" t="s">
        <v>1804</v>
      </c>
      <c r="F183" s="8" t="s">
        <v>3286</v>
      </c>
      <c r="G183" s="1" t="s">
        <v>41</v>
      </c>
      <c r="H183" s="1" t="s">
        <v>1805</v>
      </c>
      <c r="I183" s="8" t="s">
        <v>3902</v>
      </c>
      <c r="J183" s="2"/>
      <c r="K183" s="2"/>
      <c r="M183" s="1" t="s">
        <v>43</v>
      </c>
      <c r="N183" s="1" t="s">
        <v>1806</v>
      </c>
      <c r="O183" s="8" t="s">
        <v>3763</v>
      </c>
      <c r="P183" s="1" t="s">
        <v>45</v>
      </c>
      <c r="Q183" s="1" t="s">
        <v>1807</v>
      </c>
      <c r="R183" s="8" t="s">
        <v>3425</v>
      </c>
      <c r="S183" s="1" t="s">
        <v>47</v>
      </c>
      <c r="T183" s="1" t="s">
        <v>48</v>
      </c>
      <c r="U183" s="1" t="s">
        <v>49</v>
      </c>
      <c r="V183" s="1">
        <v>3</v>
      </c>
      <c r="W183" s="1" t="s">
        <v>1808</v>
      </c>
      <c r="X183" s="8" t="s">
        <v>3352</v>
      </c>
      <c r="Y183" s="1" t="s">
        <v>51</v>
      </c>
      <c r="Z183" s="1" t="s">
        <v>1809</v>
      </c>
      <c r="AA183" s="1" t="s">
        <v>53</v>
      </c>
      <c r="AB183" s="1" t="s">
        <v>1810</v>
      </c>
      <c r="AC183" s="8" t="s">
        <v>4068</v>
      </c>
      <c r="AD183" s="1" t="s">
        <v>1811</v>
      </c>
      <c r="AE183" s="8" t="s">
        <v>6054</v>
      </c>
      <c r="AF183" s="1" t="s">
        <v>1812</v>
      </c>
      <c r="AG183" s="8" t="s">
        <v>3835</v>
      </c>
      <c r="AH183" s="1">
        <v>2</v>
      </c>
      <c r="AI183" s="1" t="s">
        <v>1813</v>
      </c>
      <c r="AJ183" s="8" t="s">
        <v>3835</v>
      </c>
      <c r="AK183" s="1">
        <v>4</v>
      </c>
      <c r="AL183" s="1" t="s">
        <v>1812</v>
      </c>
      <c r="AM183" s="8" t="s">
        <v>3835</v>
      </c>
      <c r="AN183" s="1">
        <v>4</v>
      </c>
      <c r="AO183" s="1" t="s">
        <v>1812</v>
      </c>
      <c r="AP183" s="8" t="s">
        <v>3835</v>
      </c>
      <c r="AQ183" s="1">
        <v>5</v>
      </c>
      <c r="AR183" s="1" t="s">
        <v>80</v>
      </c>
      <c r="AS183" s="1" t="s">
        <v>1814</v>
      </c>
      <c r="AT183" s="8" t="s">
        <v>3903</v>
      </c>
      <c r="AU183" s="1" t="s">
        <v>62</v>
      </c>
      <c r="AV183" s="1" t="s">
        <v>160</v>
      </c>
      <c r="AW183" s="1" t="s">
        <v>64</v>
      </c>
      <c r="AX183" s="2"/>
      <c r="AZ183" s="1" t="s">
        <v>65</v>
      </c>
      <c r="BB183" s="3" t="s">
        <v>6075</v>
      </c>
      <c r="BC183" s="18"/>
      <c r="BD183" s="2"/>
      <c r="BE183" s="2"/>
      <c r="BF183" s="2"/>
    </row>
    <row r="184" spans="1:58" s="9" customFormat="1" ht="290.39999999999998" x14ac:dyDescent="0.25">
      <c r="A184" s="1">
        <v>44064.695697025461</v>
      </c>
      <c r="B184" s="1" t="s">
        <v>38</v>
      </c>
      <c r="C184" s="1" t="s">
        <v>143</v>
      </c>
      <c r="D184" s="1">
        <v>3</v>
      </c>
      <c r="E184" s="1" t="s">
        <v>1815</v>
      </c>
      <c r="F184" s="8" t="s">
        <v>3409</v>
      </c>
      <c r="G184" s="1" t="s">
        <v>117</v>
      </c>
      <c r="H184" s="1" t="s">
        <v>1816</v>
      </c>
      <c r="I184" s="8" t="s">
        <v>3425</v>
      </c>
      <c r="J184" s="1" t="s">
        <v>146</v>
      </c>
      <c r="K184" s="1" t="s">
        <v>1817</v>
      </c>
      <c r="L184" s="8" t="s">
        <v>3904</v>
      </c>
      <c r="M184" s="1" t="s">
        <v>43</v>
      </c>
      <c r="N184" s="1" t="s">
        <v>1818</v>
      </c>
      <c r="O184" s="8" t="s">
        <v>3244</v>
      </c>
      <c r="P184" s="1" t="s">
        <v>87</v>
      </c>
      <c r="Q184" s="1" t="s">
        <v>1819</v>
      </c>
      <c r="R184" s="8" t="s">
        <v>3425</v>
      </c>
      <c r="S184" s="1" t="s">
        <v>89</v>
      </c>
      <c r="T184" s="1" t="s">
        <v>48</v>
      </c>
      <c r="U184" s="1" t="s">
        <v>49</v>
      </c>
      <c r="V184" s="1">
        <v>3</v>
      </c>
      <c r="W184" s="1" t="s">
        <v>3905</v>
      </c>
      <c r="X184" s="8" t="s">
        <v>3448</v>
      </c>
      <c r="Y184" s="1" t="s">
        <v>90</v>
      </c>
      <c r="Z184" s="1" t="s">
        <v>52</v>
      </c>
      <c r="AA184" s="1" t="s">
        <v>53</v>
      </c>
      <c r="AB184" s="1" t="s">
        <v>1820</v>
      </c>
      <c r="AC184" s="8" t="s">
        <v>3244</v>
      </c>
      <c r="AD184" s="1" t="s">
        <v>1821</v>
      </c>
      <c r="AE184" s="8" t="s">
        <v>3265</v>
      </c>
      <c r="AF184" s="1" t="s">
        <v>1822</v>
      </c>
      <c r="AG184" s="8" t="s">
        <v>3366</v>
      </c>
      <c r="AH184" s="1">
        <v>4</v>
      </c>
      <c r="AI184" s="1" t="s">
        <v>1823</v>
      </c>
      <c r="AJ184" s="8" t="s">
        <v>3423</v>
      </c>
      <c r="AK184" s="1">
        <v>3</v>
      </c>
      <c r="AL184" s="1" t="s">
        <v>1824</v>
      </c>
      <c r="AM184" s="8" t="s">
        <v>3423</v>
      </c>
      <c r="AN184" s="1">
        <v>3</v>
      </c>
      <c r="AO184" s="1" t="s">
        <v>1825</v>
      </c>
      <c r="AP184" s="8" t="s">
        <v>3906</v>
      </c>
      <c r="AQ184" s="1">
        <v>3</v>
      </c>
      <c r="AR184" s="1" t="s">
        <v>191</v>
      </c>
      <c r="AS184" s="1" t="s">
        <v>1826</v>
      </c>
      <c r="AT184" s="8" t="s">
        <v>3907</v>
      </c>
      <c r="AU184" s="1" t="s">
        <v>112</v>
      </c>
      <c r="AV184" s="1" t="s">
        <v>82</v>
      </c>
      <c r="AW184" s="1" t="s">
        <v>64</v>
      </c>
      <c r="AX184" s="2"/>
      <c r="AZ184" s="1" t="s">
        <v>65</v>
      </c>
      <c r="BB184" s="3" t="s">
        <v>6075</v>
      </c>
      <c r="BC184" s="18"/>
      <c r="BD184" s="2"/>
      <c r="BE184" s="2"/>
      <c r="BF184" s="2"/>
    </row>
    <row r="185" spans="1:58" s="9" customFormat="1" ht="118.8" x14ac:dyDescent="0.25">
      <c r="A185" s="1">
        <v>44064.696562858793</v>
      </c>
      <c r="B185" s="1" t="s">
        <v>38</v>
      </c>
      <c r="C185" s="1" t="s">
        <v>143</v>
      </c>
      <c r="D185" s="1">
        <v>3</v>
      </c>
      <c r="E185" s="1" t="s">
        <v>1827</v>
      </c>
      <c r="F185" s="8" t="s">
        <v>3547</v>
      </c>
      <c r="G185" s="1" t="s">
        <v>41</v>
      </c>
      <c r="H185" s="1" t="s">
        <v>1828</v>
      </c>
      <c r="I185" s="8" t="s">
        <v>3405</v>
      </c>
      <c r="J185" s="2"/>
      <c r="K185" s="2"/>
      <c r="M185" s="1" t="s">
        <v>101</v>
      </c>
      <c r="N185" s="1" t="s">
        <v>1829</v>
      </c>
      <c r="O185" s="8" t="s">
        <v>3908</v>
      </c>
      <c r="P185" s="1" t="s">
        <v>87</v>
      </c>
      <c r="Q185" s="1" t="s">
        <v>1830</v>
      </c>
      <c r="R185" s="8" t="s">
        <v>3286</v>
      </c>
      <c r="S185" s="1" t="s">
        <v>39</v>
      </c>
      <c r="T185" s="1" t="s">
        <v>48</v>
      </c>
      <c r="U185" s="1" t="s">
        <v>49</v>
      </c>
      <c r="V185" s="1">
        <v>4</v>
      </c>
      <c r="W185" s="1" t="s">
        <v>71</v>
      </c>
      <c r="X185" s="8"/>
      <c r="Y185" s="1" t="s">
        <v>72</v>
      </c>
      <c r="Z185" s="1" t="s">
        <v>91</v>
      </c>
      <c r="AA185" s="1" t="s">
        <v>53</v>
      </c>
      <c r="AB185" s="1" t="s">
        <v>1831</v>
      </c>
      <c r="AC185" s="8" t="s">
        <v>4134</v>
      </c>
      <c r="AD185" s="1" t="s">
        <v>1832</v>
      </c>
      <c r="AE185" s="8" t="s">
        <v>3265</v>
      </c>
      <c r="AF185" s="1" t="s">
        <v>1833</v>
      </c>
      <c r="AG185" s="8" t="s">
        <v>3909</v>
      </c>
      <c r="AH185" s="1">
        <v>3</v>
      </c>
      <c r="AI185" s="1" t="s">
        <v>1834</v>
      </c>
      <c r="AJ185" s="8" t="s">
        <v>2745</v>
      </c>
      <c r="AK185" s="1">
        <v>4</v>
      </c>
      <c r="AL185" s="1" t="s">
        <v>1835</v>
      </c>
      <c r="AM185" s="8" t="s">
        <v>3302</v>
      </c>
      <c r="AN185" s="1">
        <v>3</v>
      </c>
      <c r="AO185" s="1" t="s">
        <v>1836</v>
      </c>
      <c r="AP185" s="8" t="s">
        <v>3571</v>
      </c>
      <c r="AQ185" s="1">
        <v>4</v>
      </c>
      <c r="AR185" s="1" t="s">
        <v>80</v>
      </c>
      <c r="AS185" s="1" t="s">
        <v>1837</v>
      </c>
      <c r="AT185" s="8" t="s">
        <v>4156</v>
      </c>
      <c r="AU185" s="1" t="s">
        <v>62</v>
      </c>
      <c r="AV185" s="1" t="s">
        <v>142</v>
      </c>
      <c r="AW185" s="1" t="s">
        <v>64</v>
      </c>
      <c r="AX185" s="1" t="s">
        <v>1838</v>
      </c>
      <c r="AY185" s="8"/>
      <c r="AZ185" s="1" t="s">
        <v>65</v>
      </c>
      <c r="BB185" s="3" t="s">
        <v>6075</v>
      </c>
      <c r="BC185" s="18"/>
      <c r="BD185" s="2"/>
      <c r="BE185" s="2"/>
      <c r="BF185" s="2"/>
    </row>
    <row r="186" spans="1:58" s="9" customFormat="1" ht="211.2" x14ac:dyDescent="0.25">
      <c r="A186" s="1">
        <v>44064.718539965281</v>
      </c>
      <c r="B186" s="1" t="s">
        <v>38</v>
      </c>
      <c r="C186" s="1" t="s">
        <v>39</v>
      </c>
      <c r="D186" s="1">
        <v>3</v>
      </c>
      <c r="E186" s="1" t="s">
        <v>1849</v>
      </c>
      <c r="F186" s="8" t="s">
        <v>3536</v>
      </c>
      <c r="G186" s="1" t="s">
        <v>117</v>
      </c>
      <c r="H186" s="1" t="s">
        <v>1850</v>
      </c>
      <c r="I186" s="8" t="s">
        <v>3910</v>
      </c>
      <c r="J186" s="1" t="s">
        <v>146</v>
      </c>
      <c r="K186" s="1" t="s">
        <v>1851</v>
      </c>
      <c r="L186" s="8" t="s">
        <v>3911</v>
      </c>
      <c r="M186" s="1" t="s">
        <v>43</v>
      </c>
      <c r="N186" s="1" t="s">
        <v>1852</v>
      </c>
      <c r="O186" s="8" t="s">
        <v>3244</v>
      </c>
      <c r="P186" s="1" t="s">
        <v>87</v>
      </c>
      <c r="Q186" s="1" t="s">
        <v>1853</v>
      </c>
      <c r="R186" s="8" t="s">
        <v>3246</v>
      </c>
      <c r="S186" s="1" t="s">
        <v>89</v>
      </c>
      <c r="T186" s="1" t="s">
        <v>48</v>
      </c>
      <c r="U186" s="1" t="s">
        <v>49</v>
      </c>
      <c r="V186" s="1">
        <v>4</v>
      </c>
      <c r="W186" s="1" t="s">
        <v>1854</v>
      </c>
      <c r="X186" s="8" t="s">
        <v>3463</v>
      </c>
      <c r="Y186" s="1" t="s">
        <v>90</v>
      </c>
      <c r="Z186" s="1" t="s">
        <v>73</v>
      </c>
      <c r="AA186" s="1" t="s">
        <v>53</v>
      </c>
      <c r="AB186" s="1" t="s">
        <v>1855</v>
      </c>
      <c r="AC186" s="8" t="s">
        <v>3749</v>
      </c>
      <c r="AD186" s="1" t="s">
        <v>1856</v>
      </c>
      <c r="AE186" s="8" t="s">
        <v>3265</v>
      </c>
      <c r="AF186" s="1" t="s">
        <v>1857</v>
      </c>
      <c r="AG186" s="8" t="s">
        <v>3562</v>
      </c>
      <c r="AH186" s="1">
        <v>3</v>
      </c>
      <c r="AI186" s="1" t="s">
        <v>1858</v>
      </c>
      <c r="AJ186" s="8" t="s">
        <v>3599</v>
      </c>
      <c r="AK186" s="1">
        <v>4</v>
      </c>
      <c r="AL186" s="1" t="s">
        <v>1859</v>
      </c>
      <c r="AM186" s="8" t="s">
        <v>3808</v>
      </c>
      <c r="AN186" s="1">
        <v>3</v>
      </c>
      <c r="AO186" s="1" t="s">
        <v>1860</v>
      </c>
      <c r="AP186" s="8" t="s">
        <v>4157</v>
      </c>
      <c r="AQ186" s="1">
        <v>4</v>
      </c>
      <c r="AR186" s="1" t="s">
        <v>60</v>
      </c>
      <c r="AS186" s="1" t="s">
        <v>1861</v>
      </c>
      <c r="AT186" s="8" t="s">
        <v>3550</v>
      </c>
      <c r="AU186" s="1" t="s">
        <v>112</v>
      </c>
      <c r="AV186" s="1" t="s">
        <v>160</v>
      </c>
      <c r="AW186" s="1" t="s">
        <v>64</v>
      </c>
      <c r="AX186" s="2"/>
      <c r="AZ186" s="1" t="s">
        <v>65</v>
      </c>
      <c r="BB186" s="3" t="s">
        <v>6075</v>
      </c>
      <c r="BC186" s="18"/>
      <c r="BD186" s="2"/>
      <c r="BE186" s="2"/>
      <c r="BF186" s="2"/>
    </row>
    <row r="187" spans="1:58" s="9" customFormat="1" ht="118.8" x14ac:dyDescent="0.25">
      <c r="A187" s="1">
        <v>44064.726914317129</v>
      </c>
      <c r="B187" s="1" t="s">
        <v>38</v>
      </c>
      <c r="C187" s="1" t="s">
        <v>47</v>
      </c>
      <c r="D187" s="1">
        <v>3</v>
      </c>
      <c r="E187" s="1" t="s">
        <v>1862</v>
      </c>
      <c r="F187" s="8" t="s">
        <v>3245</v>
      </c>
      <c r="G187" s="1" t="s">
        <v>117</v>
      </c>
      <c r="H187" s="1" t="s">
        <v>1863</v>
      </c>
      <c r="I187" s="8" t="s">
        <v>3320</v>
      </c>
      <c r="J187" s="1" t="s">
        <v>146</v>
      </c>
      <c r="K187" s="1" t="s">
        <v>1864</v>
      </c>
      <c r="L187" s="8" t="s">
        <v>3904</v>
      </c>
      <c r="M187" s="1" t="s">
        <v>43</v>
      </c>
      <c r="N187" s="1" t="s">
        <v>1865</v>
      </c>
      <c r="O187" s="8" t="s">
        <v>3244</v>
      </c>
      <c r="P187" s="1" t="s">
        <v>87</v>
      </c>
      <c r="Q187" s="1" t="s">
        <v>1866</v>
      </c>
      <c r="R187" s="8" t="s">
        <v>3425</v>
      </c>
      <c r="S187" s="1" t="s">
        <v>89</v>
      </c>
      <c r="T187" s="1" t="s">
        <v>49</v>
      </c>
      <c r="U187" s="1" t="s">
        <v>70</v>
      </c>
      <c r="V187" s="1">
        <v>4</v>
      </c>
      <c r="W187" s="1" t="s">
        <v>71</v>
      </c>
      <c r="X187" s="8"/>
      <c r="Y187" s="1" t="s">
        <v>72</v>
      </c>
      <c r="Z187" s="1" t="s">
        <v>91</v>
      </c>
      <c r="AA187" s="1" t="s">
        <v>152</v>
      </c>
      <c r="AB187" s="1" t="s">
        <v>1867</v>
      </c>
      <c r="AC187" s="8" t="s">
        <v>3833</v>
      </c>
      <c r="AD187" s="1" t="s">
        <v>1868</v>
      </c>
      <c r="AE187" s="8" t="s">
        <v>6054</v>
      </c>
      <c r="AF187" s="1" t="s">
        <v>1869</v>
      </c>
      <c r="AG187" s="8" t="s">
        <v>3426</v>
      </c>
      <c r="AH187" s="1">
        <v>3</v>
      </c>
      <c r="AI187" s="1" t="s">
        <v>1870</v>
      </c>
      <c r="AJ187" s="8" t="s">
        <v>3355</v>
      </c>
      <c r="AK187" s="1">
        <v>4</v>
      </c>
      <c r="AL187" s="1" t="s">
        <v>1871</v>
      </c>
      <c r="AM187" s="8" t="s">
        <v>3355</v>
      </c>
      <c r="AN187" s="1">
        <v>4</v>
      </c>
      <c r="AO187" s="1" t="s">
        <v>1872</v>
      </c>
      <c r="AP187" s="8" t="s">
        <v>3390</v>
      </c>
      <c r="AQ187" s="1">
        <v>3</v>
      </c>
      <c r="AR187" s="1" t="s">
        <v>60</v>
      </c>
      <c r="AS187" s="1" t="s">
        <v>1873</v>
      </c>
      <c r="AT187" s="8" t="s">
        <v>3912</v>
      </c>
      <c r="AU187" s="1" t="s">
        <v>62</v>
      </c>
      <c r="AV187" s="1" t="s">
        <v>82</v>
      </c>
      <c r="AW187" s="1" t="s">
        <v>1874</v>
      </c>
      <c r="AX187" s="1" t="s">
        <v>1875</v>
      </c>
      <c r="AY187" s="8"/>
      <c r="AZ187" s="1" t="s">
        <v>65</v>
      </c>
      <c r="BB187" s="3" t="s">
        <v>6075</v>
      </c>
      <c r="BC187" s="18"/>
      <c r="BD187" s="2"/>
      <c r="BE187" s="2"/>
      <c r="BF187" s="2"/>
    </row>
    <row r="188" spans="1:58" s="9" customFormat="1" ht="132" x14ac:dyDescent="0.25">
      <c r="A188" s="1">
        <v>44064.727731018516</v>
      </c>
      <c r="B188" s="1" t="s">
        <v>38</v>
      </c>
      <c r="C188" s="1" t="s">
        <v>39</v>
      </c>
      <c r="D188" s="1">
        <v>1</v>
      </c>
      <c r="E188" s="1" t="s">
        <v>1649</v>
      </c>
      <c r="F188" s="8" t="s">
        <v>3425</v>
      </c>
      <c r="G188" s="1" t="s">
        <v>41</v>
      </c>
      <c r="H188" s="1" t="s">
        <v>1876</v>
      </c>
      <c r="I188" s="8" t="s">
        <v>3265</v>
      </c>
      <c r="J188" s="2"/>
      <c r="K188" s="2"/>
      <c r="M188" s="1" t="s">
        <v>101</v>
      </c>
      <c r="N188" s="1" t="s">
        <v>1876</v>
      </c>
      <c r="O188" s="8" t="s">
        <v>4158</v>
      </c>
      <c r="P188" s="1" t="s">
        <v>45</v>
      </c>
      <c r="Q188" s="1" t="s">
        <v>1877</v>
      </c>
      <c r="R188" s="8" t="s">
        <v>3259</v>
      </c>
      <c r="S188" s="1" t="s">
        <v>39</v>
      </c>
      <c r="T188" s="1" t="s">
        <v>49</v>
      </c>
      <c r="U188" s="1" t="s">
        <v>70</v>
      </c>
      <c r="V188" s="1">
        <v>1</v>
      </c>
      <c r="W188" s="1" t="s">
        <v>123</v>
      </c>
      <c r="X188" s="8"/>
      <c r="Y188" s="1" t="s">
        <v>72</v>
      </c>
      <c r="Z188" s="1" t="s">
        <v>52</v>
      </c>
      <c r="AA188" s="1" t="s">
        <v>53</v>
      </c>
      <c r="AB188" s="1" t="s">
        <v>1878</v>
      </c>
      <c r="AC188" s="8" t="s">
        <v>3315</v>
      </c>
      <c r="AD188" s="1" t="s">
        <v>1879</v>
      </c>
      <c r="AE188" s="8" t="s">
        <v>3642</v>
      </c>
      <c r="AF188" s="1" t="s">
        <v>1880</v>
      </c>
      <c r="AG188" s="8" t="s">
        <v>3241</v>
      </c>
      <c r="AH188" s="1">
        <v>3</v>
      </c>
      <c r="AI188" s="1" t="s">
        <v>1881</v>
      </c>
      <c r="AJ188" s="8" t="s">
        <v>3355</v>
      </c>
      <c r="AK188" s="1">
        <v>3</v>
      </c>
      <c r="AL188" s="1" t="s">
        <v>1882</v>
      </c>
      <c r="AM188" s="8" t="s">
        <v>3562</v>
      </c>
      <c r="AN188" s="1">
        <v>3</v>
      </c>
      <c r="AO188" s="1" t="s">
        <v>1883</v>
      </c>
      <c r="AP188" s="8" t="s">
        <v>3390</v>
      </c>
      <c r="AQ188" s="1">
        <v>3</v>
      </c>
      <c r="AR188" s="1" t="s">
        <v>60</v>
      </c>
      <c r="AS188" s="13" t="s">
        <v>1884</v>
      </c>
      <c r="AT188" s="8" t="s">
        <v>3914</v>
      </c>
      <c r="AU188" s="1" t="s">
        <v>62</v>
      </c>
      <c r="AV188" s="1" t="s">
        <v>63</v>
      </c>
      <c r="AW188" s="1" t="s">
        <v>64</v>
      </c>
      <c r="AX188" s="2"/>
      <c r="AZ188" s="1" t="s">
        <v>65</v>
      </c>
      <c r="BB188" s="3" t="s">
        <v>6075</v>
      </c>
      <c r="BC188" s="18"/>
      <c r="BD188" s="2"/>
      <c r="BE188" s="2"/>
      <c r="BF188" s="2"/>
    </row>
    <row r="189" spans="1:58" s="9" customFormat="1" ht="184.8" x14ac:dyDescent="0.25">
      <c r="A189" s="1">
        <v>44064.734562928235</v>
      </c>
      <c r="B189" s="1" t="s">
        <v>38</v>
      </c>
      <c r="C189" s="1" t="s">
        <v>143</v>
      </c>
      <c r="D189" s="1">
        <v>2</v>
      </c>
      <c r="E189" s="1" t="s">
        <v>1885</v>
      </c>
      <c r="F189" s="8" t="s">
        <v>3334</v>
      </c>
      <c r="G189" s="1" t="s">
        <v>41</v>
      </c>
      <c r="H189" s="1" t="s">
        <v>1886</v>
      </c>
      <c r="I189" s="8" t="s">
        <v>3325</v>
      </c>
      <c r="J189" s="2"/>
      <c r="K189" s="2"/>
      <c r="M189" s="1" t="s">
        <v>43</v>
      </c>
      <c r="N189" s="1" t="s">
        <v>1887</v>
      </c>
      <c r="O189" s="8" t="s">
        <v>3915</v>
      </c>
      <c r="P189" s="1" t="s">
        <v>45</v>
      </c>
      <c r="Q189" s="1" t="s">
        <v>1888</v>
      </c>
      <c r="R189" s="8" t="s">
        <v>3277</v>
      </c>
      <c r="S189" s="1" t="s">
        <v>47</v>
      </c>
      <c r="T189" s="1" t="s">
        <v>48</v>
      </c>
      <c r="U189" s="1" t="s">
        <v>49</v>
      </c>
      <c r="V189" s="1">
        <v>3</v>
      </c>
      <c r="W189" s="1" t="s">
        <v>71</v>
      </c>
      <c r="X189" s="8"/>
      <c r="Y189" s="1" t="s">
        <v>72</v>
      </c>
      <c r="Z189" s="1" t="s">
        <v>91</v>
      </c>
      <c r="AA189" s="1" t="s">
        <v>53</v>
      </c>
      <c r="AB189" s="1" t="s">
        <v>1889</v>
      </c>
      <c r="AC189" s="8" t="s">
        <v>4159</v>
      </c>
      <c r="AD189" s="1" t="s">
        <v>1890</v>
      </c>
      <c r="AE189" s="8" t="s">
        <v>3425</v>
      </c>
      <c r="AF189" s="1" t="s">
        <v>1891</v>
      </c>
      <c r="AG189" s="8" t="s">
        <v>3722</v>
      </c>
      <c r="AH189" s="1">
        <v>3</v>
      </c>
      <c r="AI189" s="1" t="s">
        <v>1892</v>
      </c>
      <c r="AJ189" s="8" t="s">
        <v>3916</v>
      </c>
      <c r="AK189" s="1">
        <v>4</v>
      </c>
      <c r="AL189" s="1" t="s">
        <v>1893</v>
      </c>
      <c r="AM189" s="8" t="s">
        <v>3355</v>
      </c>
      <c r="AN189" s="1">
        <v>4</v>
      </c>
      <c r="AO189" s="1" t="s">
        <v>1894</v>
      </c>
      <c r="AP189" s="8" t="s">
        <v>3401</v>
      </c>
      <c r="AQ189" s="1">
        <v>5</v>
      </c>
      <c r="AR189" s="1" t="s">
        <v>60</v>
      </c>
      <c r="AS189" s="1" t="s">
        <v>1895</v>
      </c>
      <c r="AT189" s="8" t="s">
        <v>3302</v>
      </c>
      <c r="AU189" s="1" t="s">
        <v>62</v>
      </c>
      <c r="AV189" s="1" t="s">
        <v>63</v>
      </c>
      <c r="AW189" s="1" t="s">
        <v>64</v>
      </c>
      <c r="AX189" s="13" t="s">
        <v>1896</v>
      </c>
      <c r="AY189" s="8" t="s">
        <v>3463</v>
      </c>
      <c r="AZ189" s="1" t="s">
        <v>65</v>
      </c>
      <c r="BB189" s="3" t="s">
        <v>6075</v>
      </c>
      <c r="BC189" s="18"/>
      <c r="BD189" s="2"/>
      <c r="BE189" s="2"/>
      <c r="BF189" s="2"/>
    </row>
    <row r="190" spans="1:58" s="9" customFormat="1" ht="343.2" x14ac:dyDescent="0.25">
      <c r="A190" s="1">
        <v>44064.738236574078</v>
      </c>
      <c r="B190" s="1" t="s">
        <v>38</v>
      </c>
      <c r="C190" s="1" t="s">
        <v>143</v>
      </c>
      <c r="D190" s="1">
        <v>3</v>
      </c>
      <c r="E190" s="1" t="s">
        <v>1897</v>
      </c>
      <c r="F190" s="8" t="s">
        <v>3534</v>
      </c>
      <c r="G190" s="1" t="s">
        <v>41</v>
      </c>
      <c r="H190" s="1" t="s">
        <v>1898</v>
      </c>
      <c r="I190" s="8" t="s">
        <v>3352</v>
      </c>
      <c r="J190" s="2"/>
      <c r="K190" s="2"/>
      <c r="M190" s="1" t="s">
        <v>43</v>
      </c>
      <c r="N190" s="1" t="s">
        <v>1899</v>
      </c>
      <c r="O190" s="8" t="s">
        <v>3763</v>
      </c>
      <c r="P190" s="1" t="s">
        <v>87</v>
      </c>
      <c r="Q190" s="1" t="s">
        <v>1900</v>
      </c>
      <c r="R190" s="8" t="s">
        <v>3259</v>
      </c>
      <c r="S190" s="1" t="s">
        <v>115</v>
      </c>
      <c r="T190" s="1" t="s">
        <v>48</v>
      </c>
      <c r="U190" s="1" t="s">
        <v>49</v>
      </c>
      <c r="V190" s="1">
        <v>4</v>
      </c>
      <c r="W190" s="1" t="s">
        <v>256</v>
      </c>
      <c r="X190" s="8"/>
      <c r="Y190" s="1" t="s">
        <v>90</v>
      </c>
      <c r="Z190" s="1" t="s">
        <v>52</v>
      </c>
      <c r="AA190" s="1" t="s">
        <v>152</v>
      </c>
      <c r="AB190" s="1" t="s">
        <v>1901</v>
      </c>
      <c r="AC190" s="8" t="s">
        <v>3264</v>
      </c>
      <c r="AD190" s="1" t="s">
        <v>1902</v>
      </c>
      <c r="AE190" s="8" t="s">
        <v>3265</v>
      </c>
      <c r="AF190" s="1" t="s">
        <v>1903</v>
      </c>
      <c r="AG190" s="8" t="s">
        <v>3939</v>
      </c>
      <c r="AH190" s="1">
        <v>4</v>
      </c>
      <c r="AI190" s="1" t="s">
        <v>1904</v>
      </c>
      <c r="AJ190" s="8" t="s">
        <v>3939</v>
      </c>
      <c r="AK190" s="1">
        <v>4</v>
      </c>
      <c r="AL190" s="1" t="s">
        <v>1905</v>
      </c>
      <c r="AM190" s="8" t="s">
        <v>3401</v>
      </c>
      <c r="AN190" s="1">
        <v>4</v>
      </c>
      <c r="AO190" s="1" t="s">
        <v>1906</v>
      </c>
      <c r="AP190" s="8" t="s">
        <v>3346</v>
      </c>
      <c r="AQ190" s="1">
        <v>5</v>
      </c>
      <c r="AR190" s="1" t="s">
        <v>80</v>
      </c>
      <c r="AS190" s="1" t="s">
        <v>1907</v>
      </c>
      <c r="AT190" s="8" t="s">
        <v>3917</v>
      </c>
      <c r="AU190" s="1" t="s">
        <v>62</v>
      </c>
      <c r="AV190" s="1" t="s">
        <v>160</v>
      </c>
      <c r="AW190" s="1" t="s">
        <v>64</v>
      </c>
      <c r="AX190" s="2"/>
      <c r="AZ190" s="1" t="s">
        <v>65</v>
      </c>
      <c r="BB190" s="3" t="s">
        <v>6075</v>
      </c>
      <c r="BC190" s="18"/>
      <c r="BD190" s="2"/>
      <c r="BE190" s="2"/>
      <c r="BF190" s="2"/>
    </row>
    <row r="191" spans="1:58" s="9" customFormat="1" ht="145.19999999999999" x14ac:dyDescent="0.25">
      <c r="A191" s="1">
        <v>44064.738314618051</v>
      </c>
      <c r="B191" s="1" t="s">
        <v>38</v>
      </c>
      <c r="C191" s="1" t="s">
        <v>47</v>
      </c>
      <c r="D191" s="1">
        <v>3</v>
      </c>
      <c r="E191" s="1" t="s">
        <v>1908</v>
      </c>
      <c r="F191" s="8" t="s">
        <v>3259</v>
      </c>
      <c r="G191" s="1" t="s">
        <v>41</v>
      </c>
      <c r="H191" s="1" t="s">
        <v>1909</v>
      </c>
      <c r="I191" s="8" t="s">
        <v>3242</v>
      </c>
      <c r="J191" s="2"/>
      <c r="K191" s="2"/>
      <c r="M191" s="1" t="s">
        <v>43</v>
      </c>
      <c r="N191" s="1" t="s">
        <v>1910</v>
      </c>
      <c r="O191" s="8" t="s">
        <v>3244</v>
      </c>
      <c r="P191" s="1" t="s">
        <v>87</v>
      </c>
      <c r="Q191" s="1" t="s">
        <v>1911</v>
      </c>
      <c r="R191" s="8" t="s">
        <v>3425</v>
      </c>
      <c r="S191" s="1" t="s">
        <v>89</v>
      </c>
      <c r="T191" s="1" t="s">
        <v>48</v>
      </c>
      <c r="U191" s="1" t="s">
        <v>49</v>
      </c>
      <c r="V191" s="1">
        <v>3</v>
      </c>
      <c r="W191" s="1" t="s">
        <v>123</v>
      </c>
      <c r="X191" s="8"/>
      <c r="Y191" s="1" t="s">
        <v>1912</v>
      </c>
      <c r="Z191" s="1" t="s">
        <v>91</v>
      </c>
      <c r="AA191" s="1" t="s">
        <v>53</v>
      </c>
      <c r="AB191" s="1" t="s">
        <v>1913</v>
      </c>
      <c r="AC191" s="8" t="s">
        <v>4143</v>
      </c>
      <c r="AD191" s="1" t="s">
        <v>1914</v>
      </c>
      <c r="AE191" s="8" t="s">
        <v>3265</v>
      </c>
      <c r="AF191" s="1" t="s">
        <v>1915</v>
      </c>
      <c r="AG191" s="8" t="s">
        <v>4160</v>
      </c>
      <c r="AH191" s="1">
        <v>2</v>
      </c>
      <c r="AI191" s="1" t="s">
        <v>571</v>
      </c>
      <c r="AJ191" s="8" t="s">
        <v>3906</v>
      </c>
      <c r="AK191" s="1">
        <v>4</v>
      </c>
      <c r="AL191" s="1" t="s">
        <v>1916</v>
      </c>
      <c r="AM191" s="8" t="s">
        <v>3906</v>
      </c>
      <c r="AN191" s="1">
        <v>3</v>
      </c>
      <c r="AO191" s="1" t="s">
        <v>1917</v>
      </c>
      <c r="AP191" s="8" t="s">
        <v>3355</v>
      </c>
      <c r="AQ191" s="1">
        <v>4</v>
      </c>
      <c r="AR191" s="1" t="s">
        <v>60</v>
      </c>
      <c r="AS191" s="1" t="s">
        <v>1918</v>
      </c>
      <c r="AT191" s="8" t="s">
        <v>4161</v>
      </c>
      <c r="AU191" s="1" t="s">
        <v>62</v>
      </c>
      <c r="AV191" s="1" t="s">
        <v>821</v>
      </c>
      <c r="AW191" s="1" t="s">
        <v>64</v>
      </c>
      <c r="AX191" s="2"/>
      <c r="AZ191" s="1" t="s">
        <v>65</v>
      </c>
      <c r="BB191" s="3" t="s">
        <v>6075</v>
      </c>
      <c r="BC191" s="18"/>
      <c r="BD191" s="2"/>
      <c r="BE191" s="2"/>
      <c r="BF191" s="2"/>
    </row>
    <row r="192" spans="1:58" s="9" customFormat="1" ht="92.4" x14ac:dyDescent="0.25">
      <c r="A192" s="1">
        <v>44064.754658368052</v>
      </c>
      <c r="B192" s="1" t="s">
        <v>38</v>
      </c>
      <c r="C192" s="1" t="s">
        <v>143</v>
      </c>
      <c r="D192" s="1">
        <v>2</v>
      </c>
      <c r="E192" s="1" t="s">
        <v>1919</v>
      </c>
      <c r="F192" s="8" t="s">
        <v>3518</v>
      </c>
      <c r="G192" s="1" t="s">
        <v>41</v>
      </c>
      <c r="H192" s="1" t="s">
        <v>1920</v>
      </c>
      <c r="I192" s="8" t="s">
        <v>3797</v>
      </c>
      <c r="J192" s="2"/>
      <c r="K192" s="2"/>
      <c r="M192" s="1" t="s">
        <v>43</v>
      </c>
      <c r="N192" s="1" t="s">
        <v>1921</v>
      </c>
      <c r="O192" s="8" t="s">
        <v>3244</v>
      </c>
      <c r="P192" s="1" t="s">
        <v>87</v>
      </c>
      <c r="Q192" s="1" t="s">
        <v>1922</v>
      </c>
      <c r="R192" s="8" t="s">
        <v>3918</v>
      </c>
      <c r="S192" s="1" t="s">
        <v>89</v>
      </c>
      <c r="T192" s="1" t="s">
        <v>48</v>
      </c>
      <c r="U192" s="1" t="s">
        <v>49</v>
      </c>
      <c r="V192" s="1">
        <v>3</v>
      </c>
      <c r="W192" s="1" t="s">
        <v>1608</v>
      </c>
      <c r="X192" s="8"/>
      <c r="Y192" s="1" t="s">
        <v>72</v>
      </c>
      <c r="Z192" s="1" t="s">
        <v>52</v>
      </c>
      <c r="AA192" s="1" t="s">
        <v>152</v>
      </c>
      <c r="AB192" s="1" t="s">
        <v>1923</v>
      </c>
      <c r="AC192" s="8" t="s">
        <v>3239</v>
      </c>
      <c r="AD192" s="1" t="s">
        <v>1924</v>
      </c>
      <c r="AE192" s="8" t="s">
        <v>3425</v>
      </c>
      <c r="AF192" s="1" t="s">
        <v>1925</v>
      </c>
      <c r="AG192" s="8" t="s">
        <v>3292</v>
      </c>
      <c r="AH192" s="1">
        <v>2</v>
      </c>
      <c r="AI192" s="1" t="s">
        <v>1926</v>
      </c>
      <c r="AJ192" s="8" t="s">
        <v>3292</v>
      </c>
      <c r="AK192" s="1">
        <v>4</v>
      </c>
      <c r="AL192" s="1" t="s">
        <v>1927</v>
      </c>
      <c r="AM192" s="8" t="s">
        <v>3437</v>
      </c>
      <c r="AN192" s="1">
        <v>3</v>
      </c>
      <c r="AO192" s="1" t="s">
        <v>1928</v>
      </c>
      <c r="AP192" s="8" t="s">
        <v>3919</v>
      </c>
      <c r="AQ192" s="1">
        <v>3</v>
      </c>
      <c r="AR192" s="1" t="s">
        <v>60</v>
      </c>
      <c r="AS192" s="1" t="s">
        <v>1929</v>
      </c>
      <c r="AT192" s="8" t="s">
        <v>3624</v>
      </c>
      <c r="AU192" s="1" t="s">
        <v>62</v>
      </c>
      <c r="AV192" s="1" t="s">
        <v>160</v>
      </c>
      <c r="AW192" s="1" t="s">
        <v>64</v>
      </c>
      <c r="AX192" s="2"/>
      <c r="AZ192" s="1" t="s">
        <v>65</v>
      </c>
      <c r="BB192" s="3" t="s">
        <v>6075</v>
      </c>
      <c r="BC192" s="18"/>
      <c r="BD192" s="2"/>
      <c r="BE192" s="2"/>
      <c r="BF192" s="2"/>
    </row>
    <row r="193" spans="1:58" s="9" customFormat="1" ht="330" x14ac:dyDescent="0.25">
      <c r="A193" s="1">
        <v>44064.75769402778</v>
      </c>
      <c r="B193" s="1" t="s">
        <v>38</v>
      </c>
      <c r="C193" s="1" t="s">
        <v>209</v>
      </c>
      <c r="D193" s="1">
        <v>3</v>
      </c>
      <c r="E193" s="1" t="s">
        <v>1930</v>
      </c>
      <c r="F193" s="8" t="s">
        <v>3472</v>
      </c>
      <c r="G193" s="1" t="s">
        <v>41</v>
      </c>
      <c r="H193" s="1" t="s">
        <v>1931</v>
      </c>
      <c r="I193" s="8" t="s">
        <v>3320</v>
      </c>
      <c r="J193" s="2"/>
      <c r="K193" s="2"/>
      <c r="M193" s="1" t="s">
        <v>43</v>
      </c>
      <c r="N193" s="1" t="s">
        <v>1932</v>
      </c>
      <c r="O193" s="8" t="s">
        <v>3244</v>
      </c>
      <c r="P193" s="1" t="s">
        <v>87</v>
      </c>
      <c r="Q193" s="1" t="s">
        <v>1933</v>
      </c>
      <c r="R193" s="8" t="s">
        <v>3642</v>
      </c>
      <c r="S193" s="1" t="s">
        <v>89</v>
      </c>
      <c r="T193" s="1" t="s">
        <v>48</v>
      </c>
      <c r="U193" s="1" t="s">
        <v>49</v>
      </c>
      <c r="V193" s="1">
        <v>3</v>
      </c>
      <c r="W193" s="1" t="s">
        <v>1224</v>
      </c>
      <c r="X193" s="8"/>
      <c r="Y193" s="1" t="s">
        <v>135</v>
      </c>
      <c r="Z193" s="1" t="s">
        <v>91</v>
      </c>
      <c r="AA193" s="1" t="s">
        <v>152</v>
      </c>
      <c r="AB193" s="1" t="s">
        <v>1934</v>
      </c>
      <c r="AC193" s="8" t="s">
        <v>3642</v>
      </c>
      <c r="AD193" s="1" t="s">
        <v>1935</v>
      </c>
      <c r="AE193" s="8" t="s">
        <v>3346</v>
      </c>
      <c r="AF193" s="1" t="s">
        <v>1936</v>
      </c>
      <c r="AG193" s="8" t="s">
        <v>3346</v>
      </c>
      <c r="AH193" s="1">
        <v>3</v>
      </c>
      <c r="AI193" s="1" t="s">
        <v>1936</v>
      </c>
      <c r="AJ193" s="8" t="s">
        <v>3346</v>
      </c>
      <c r="AK193" s="1">
        <v>3</v>
      </c>
      <c r="AL193" s="1" t="s">
        <v>1937</v>
      </c>
      <c r="AM193" s="8" t="s">
        <v>3390</v>
      </c>
      <c r="AN193" s="1">
        <v>3</v>
      </c>
      <c r="AO193" s="1" t="s">
        <v>1936</v>
      </c>
      <c r="AP193" s="8" t="s">
        <v>3346</v>
      </c>
      <c r="AQ193" s="1">
        <v>4</v>
      </c>
      <c r="AR193" s="1" t="s">
        <v>80</v>
      </c>
      <c r="AS193" s="1" t="s">
        <v>1938</v>
      </c>
      <c r="AT193" s="8" t="s">
        <v>3920</v>
      </c>
      <c r="AU193" s="1" t="s">
        <v>62</v>
      </c>
      <c r="AV193" s="1" t="s">
        <v>63</v>
      </c>
      <c r="AW193" s="1" t="s">
        <v>64</v>
      </c>
      <c r="AX193" s="2"/>
      <c r="AZ193" s="1" t="s">
        <v>65</v>
      </c>
      <c r="BB193" s="3" t="s">
        <v>6075</v>
      </c>
      <c r="BC193" s="18"/>
      <c r="BD193" s="2"/>
      <c r="BE193" s="2"/>
      <c r="BF193" s="2"/>
    </row>
    <row r="194" spans="1:58" s="9" customFormat="1" ht="158.4" x14ac:dyDescent="0.25">
      <c r="A194" s="1">
        <v>44064.770727384261</v>
      </c>
      <c r="B194" s="1" t="s">
        <v>38</v>
      </c>
      <c r="C194" s="1" t="s">
        <v>39</v>
      </c>
      <c r="D194" s="1">
        <v>4</v>
      </c>
      <c r="E194" s="1" t="s">
        <v>1939</v>
      </c>
      <c r="F194" s="8" t="s">
        <v>3334</v>
      </c>
      <c r="G194" s="1" t="s">
        <v>41</v>
      </c>
      <c r="H194" s="1" t="s">
        <v>1940</v>
      </c>
      <c r="I194" s="8" t="s">
        <v>3642</v>
      </c>
      <c r="J194" s="2"/>
      <c r="K194" s="2"/>
      <c r="M194" s="1" t="s">
        <v>101</v>
      </c>
      <c r="N194" s="1" t="s">
        <v>1941</v>
      </c>
      <c r="O194" s="8" t="s">
        <v>3693</v>
      </c>
      <c r="P194" s="1" t="s">
        <v>87</v>
      </c>
      <c r="Q194" s="1" t="s">
        <v>1942</v>
      </c>
      <c r="R194" s="8" t="s">
        <v>3259</v>
      </c>
      <c r="S194" s="1" t="s">
        <v>209</v>
      </c>
      <c r="T194" s="1" t="s">
        <v>49</v>
      </c>
      <c r="U194" s="1" t="s">
        <v>70</v>
      </c>
      <c r="V194" s="1">
        <v>4</v>
      </c>
      <c r="W194" s="1" t="s">
        <v>123</v>
      </c>
      <c r="X194" s="8"/>
      <c r="Y194" s="1" t="s">
        <v>1943</v>
      </c>
      <c r="Z194" s="1" t="s">
        <v>91</v>
      </c>
      <c r="AA194" s="1" t="s">
        <v>53</v>
      </c>
      <c r="AB194" s="1" t="s">
        <v>1944</v>
      </c>
      <c r="AC194" s="8" t="s">
        <v>3473</v>
      </c>
      <c r="AD194" s="1" t="s">
        <v>1945</v>
      </c>
      <c r="AE194" s="8" t="s">
        <v>3286</v>
      </c>
      <c r="AF194" s="1" t="s">
        <v>1946</v>
      </c>
      <c r="AG194" s="8" t="s">
        <v>3375</v>
      </c>
      <c r="AH194" s="1">
        <v>3</v>
      </c>
      <c r="AI194" s="1" t="s">
        <v>1947</v>
      </c>
      <c r="AJ194" s="8" t="s">
        <v>4162</v>
      </c>
      <c r="AK194" s="1">
        <v>4</v>
      </c>
      <c r="AL194" s="1" t="s">
        <v>1948</v>
      </c>
      <c r="AM194" s="8" t="s">
        <v>3562</v>
      </c>
      <c r="AN194" s="1">
        <v>2</v>
      </c>
      <c r="AO194" s="1" t="s">
        <v>1949</v>
      </c>
      <c r="AP194" s="8" t="s">
        <v>3571</v>
      </c>
      <c r="AQ194" s="1">
        <v>4</v>
      </c>
      <c r="AR194" s="1" t="s">
        <v>60</v>
      </c>
      <c r="AS194" s="1" t="s">
        <v>1950</v>
      </c>
      <c r="AT194" s="8" t="s">
        <v>3807</v>
      </c>
      <c r="AU194" s="1" t="s">
        <v>406</v>
      </c>
      <c r="AV194" s="1" t="s">
        <v>160</v>
      </c>
      <c r="AW194" s="1" t="s">
        <v>64</v>
      </c>
      <c r="AX194" s="1" t="s">
        <v>1951</v>
      </c>
      <c r="AY194" s="8"/>
      <c r="AZ194" s="1" t="s">
        <v>65</v>
      </c>
      <c r="BB194" s="3" t="s">
        <v>6075</v>
      </c>
      <c r="BC194" s="18"/>
      <c r="BD194" s="2"/>
      <c r="BE194" s="2"/>
      <c r="BF194" s="2"/>
    </row>
    <row r="195" spans="1:58" s="2" customFormat="1" ht="396" x14ac:dyDescent="0.25">
      <c r="A195" s="1">
        <v>44064.801859027779</v>
      </c>
      <c r="B195" s="1" t="s">
        <v>38</v>
      </c>
      <c r="C195" s="1" t="s">
        <v>143</v>
      </c>
      <c r="D195" s="1">
        <v>1</v>
      </c>
      <c r="E195" s="1" t="s">
        <v>1952</v>
      </c>
      <c r="F195" s="8" t="s">
        <v>3921</v>
      </c>
      <c r="G195" s="1" t="s">
        <v>117</v>
      </c>
      <c r="H195" s="1" t="s">
        <v>1953</v>
      </c>
      <c r="I195" s="8" t="s">
        <v>3259</v>
      </c>
      <c r="J195" s="1" t="s">
        <v>146</v>
      </c>
      <c r="K195" s="1" t="s">
        <v>1954</v>
      </c>
      <c r="L195" s="8" t="s">
        <v>4163</v>
      </c>
      <c r="M195" s="1" t="s">
        <v>43</v>
      </c>
      <c r="N195" s="1" t="s">
        <v>1955</v>
      </c>
      <c r="O195" s="8" t="s">
        <v>3244</v>
      </c>
      <c r="P195" s="1" t="s">
        <v>87</v>
      </c>
      <c r="Q195" s="1" t="s">
        <v>1956</v>
      </c>
      <c r="R195" s="8" t="s">
        <v>4164</v>
      </c>
      <c r="S195" s="1" t="s">
        <v>115</v>
      </c>
      <c r="T195" s="1" t="s">
        <v>48</v>
      </c>
      <c r="U195" s="1" t="s">
        <v>49</v>
      </c>
      <c r="V195" s="1">
        <v>2</v>
      </c>
      <c r="W195" s="1" t="s">
        <v>243</v>
      </c>
      <c r="X195" s="8"/>
      <c r="Y195" s="1" t="s">
        <v>72</v>
      </c>
      <c r="Z195" s="1" t="s">
        <v>73</v>
      </c>
      <c r="AA195" s="1" t="s">
        <v>152</v>
      </c>
      <c r="AB195" s="1" t="s">
        <v>1957</v>
      </c>
      <c r="AC195" s="8" t="s">
        <v>3259</v>
      </c>
      <c r="AD195" s="1" t="s">
        <v>1958</v>
      </c>
      <c r="AE195" s="8" t="s">
        <v>3913</v>
      </c>
      <c r="AF195" s="1" t="s">
        <v>1959</v>
      </c>
      <c r="AG195" s="8" t="s">
        <v>3922</v>
      </c>
      <c r="AH195" s="1">
        <v>3</v>
      </c>
      <c r="AI195" s="1" t="s">
        <v>1960</v>
      </c>
      <c r="AJ195" s="8" t="s">
        <v>3923</v>
      </c>
      <c r="AK195" s="1">
        <v>4</v>
      </c>
      <c r="AL195" s="1" t="s">
        <v>1961</v>
      </c>
      <c r="AM195" s="8" t="s">
        <v>3787</v>
      </c>
      <c r="AN195" s="1">
        <v>4</v>
      </c>
      <c r="AO195" s="1" t="s">
        <v>1962</v>
      </c>
      <c r="AP195" s="8" t="s">
        <v>4165</v>
      </c>
      <c r="AQ195" s="1">
        <v>4</v>
      </c>
      <c r="AR195" s="1" t="s">
        <v>60</v>
      </c>
      <c r="AS195" s="13" t="s">
        <v>1963</v>
      </c>
      <c r="AT195" s="8" t="s">
        <v>3924</v>
      </c>
      <c r="AU195" s="1" t="s">
        <v>62</v>
      </c>
      <c r="AV195" s="1" t="s">
        <v>160</v>
      </c>
      <c r="AW195" s="1" t="s">
        <v>1964</v>
      </c>
      <c r="AX195" s="1" t="s">
        <v>1965</v>
      </c>
      <c r="AY195" s="8"/>
      <c r="AZ195" s="1" t="s">
        <v>65</v>
      </c>
      <c r="BA195" s="9"/>
      <c r="BB195" s="3" t="s">
        <v>6075</v>
      </c>
      <c r="BC195" s="18"/>
    </row>
    <row r="196" spans="1:58" s="2" customFormat="1" ht="92.4" x14ac:dyDescent="0.25">
      <c r="A196" s="1">
        <v>44064.835554201389</v>
      </c>
      <c r="B196" s="1" t="s">
        <v>38</v>
      </c>
      <c r="C196" s="1" t="s">
        <v>143</v>
      </c>
      <c r="D196" s="1">
        <v>3</v>
      </c>
      <c r="E196" s="1" t="s">
        <v>1979</v>
      </c>
      <c r="F196" s="8" t="s">
        <v>3930</v>
      </c>
      <c r="G196" s="1" t="s">
        <v>117</v>
      </c>
      <c r="H196" s="1" t="s">
        <v>1980</v>
      </c>
      <c r="I196" s="8" t="s">
        <v>3239</v>
      </c>
      <c r="J196" s="1" t="s">
        <v>119</v>
      </c>
      <c r="K196" s="1" t="s">
        <v>1981</v>
      </c>
      <c r="L196" s="8" t="s">
        <v>3931</v>
      </c>
      <c r="M196" s="1" t="s">
        <v>43</v>
      </c>
      <c r="N196" s="1" t="s">
        <v>1982</v>
      </c>
      <c r="O196" s="8" t="s">
        <v>3884</v>
      </c>
      <c r="P196" s="1" t="s">
        <v>45</v>
      </c>
      <c r="Q196" s="1" t="s">
        <v>1983</v>
      </c>
      <c r="R196" s="8" t="s">
        <v>3259</v>
      </c>
      <c r="S196" s="1" t="s">
        <v>47</v>
      </c>
      <c r="T196" s="1" t="s">
        <v>48</v>
      </c>
      <c r="U196" s="1" t="s">
        <v>49</v>
      </c>
      <c r="V196" s="1">
        <v>4</v>
      </c>
      <c r="W196" s="1" t="s">
        <v>71</v>
      </c>
      <c r="X196" s="8"/>
      <c r="Y196" s="1" t="s">
        <v>90</v>
      </c>
      <c r="Z196" s="1" t="s">
        <v>214</v>
      </c>
      <c r="AA196" s="1" t="s">
        <v>152</v>
      </c>
      <c r="AB196" s="1" t="s">
        <v>1984</v>
      </c>
      <c r="AC196" s="8" t="s">
        <v>3265</v>
      </c>
      <c r="AD196" s="1" t="s">
        <v>1985</v>
      </c>
      <c r="AE196" s="8" t="s">
        <v>6054</v>
      </c>
      <c r="AF196" s="1" t="s">
        <v>1986</v>
      </c>
      <c r="AG196" s="8" t="s">
        <v>3906</v>
      </c>
      <c r="AH196" s="1">
        <v>4</v>
      </c>
      <c r="AI196" s="1" t="s">
        <v>1987</v>
      </c>
      <c r="AJ196" s="8" t="s">
        <v>3346</v>
      </c>
      <c r="AK196" s="1">
        <v>4</v>
      </c>
      <c r="AL196" s="1" t="s">
        <v>1988</v>
      </c>
      <c r="AM196" s="8" t="s">
        <v>3346</v>
      </c>
      <c r="AN196" s="1">
        <v>4</v>
      </c>
      <c r="AO196" s="1" t="s">
        <v>1989</v>
      </c>
      <c r="AP196" s="8" t="s">
        <v>3402</v>
      </c>
      <c r="AQ196" s="1">
        <v>4</v>
      </c>
      <c r="AR196" s="1" t="s">
        <v>140</v>
      </c>
      <c r="AS196" s="1" t="s">
        <v>1990</v>
      </c>
      <c r="AT196" s="8" t="s">
        <v>3912</v>
      </c>
      <c r="AU196" s="1" t="s">
        <v>62</v>
      </c>
      <c r="AV196" s="1" t="s">
        <v>160</v>
      </c>
      <c r="AW196" s="1" t="s">
        <v>64</v>
      </c>
      <c r="AX196" s="1" t="s">
        <v>1991</v>
      </c>
      <c r="AY196" s="8"/>
      <c r="AZ196" s="1" t="s">
        <v>65</v>
      </c>
      <c r="BA196" s="9"/>
      <c r="BB196" s="3" t="s">
        <v>6075</v>
      </c>
      <c r="BC196" s="18"/>
    </row>
    <row r="197" spans="1:58" s="2" customFormat="1" ht="224.4" x14ac:dyDescent="0.25">
      <c r="A197" s="1">
        <v>44064.871119537042</v>
      </c>
      <c r="B197" s="1" t="s">
        <v>38</v>
      </c>
      <c r="C197" s="1" t="s">
        <v>143</v>
      </c>
      <c r="D197" s="1">
        <v>1</v>
      </c>
      <c r="E197" s="1" t="s">
        <v>1992</v>
      </c>
      <c r="F197" s="8" t="s">
        <v>3502</v>
      </c>
      <c r="G197" s="1" t="s">
        <v>41</v>
      </c>
      <c r="H197" s="1" t="s">
        <v>1993</v>
      </c>
      <c r="I197" s="8" t="s">
        <v>3405</v>
      </c>
      <c r="L197" s="9"/>
      <c r="M197" s="1" t="s">
        <v>43</v>
      </c>
      <c r="N197" s="1" t="s">
        <v>1994</v>
      </c>
      <c r="O197" s="8" t="s">
        <v>3287</v>
      </c>
      <c r="P197" s="1" t="s">
        <v>87</v>
      </c>
      <c r="Q197" s="1" t="s">
        <v>1995</v>
      </c>
      <c r="R197" s="8" t="s">
        <v>3932</v>
      </c>
      <c r="S197" s="1" t="s">
        <v>89</v>
      </c>
      <c r="T197" s="1" t="s">
        <v>48</v>
      </c>
      <c r="U197" s="1" t="s">
        <v>49</v>
      </c>
      <c r="V197" s="1">
        <v>2</v>
      </c>
      <c r="W197" s="1" t="s">
        <v>1310</v>
      </c>
      <c r="X197" s="8"/>
      <c r="Y197" s="1" t="s">
        <v>72</v>
      </c>
      <c r="Z197" s="1" t="s">
        <v>73</v>
      </c>
      <c r="AA197" s="1" t="s">
        <v>53</v>
      </c>
      <c r="AB197" s="1" t="s">
        <v>1996</v>
      </c>
      <c r="AC197" s="8" t="s">
        <v>3473</v>
      </c>
      <c r="AD197" s="1" t="s">
        <v>1997</v>
      </c>
      <c r="AE197" s="8" t="s">
        <v>3265</v>
      </c>
      <c r="AF197" s="1" t="s">
        <v>1998</v>
      </c>
      <c r="AG197" s="8" t="s">
        <v>3933</v>
      </c>
      <c r="AH197" s="1">
        <v>3</v>
      </c>
      <c r="AI197" s="1" t="s">
        <v>1999</v>
      </c>
      <c r="AJ197" s="8" t="s">
        <v>4167</v>
      </c>
      <c r="AK197" s="1">
        <v>4</v>
      </c>
      <c r="AL197" s="1" t="s">
        <v>2000</v>
      </c>
      <c r="AM197" s="8" t="s">
        <v>3599</v>
      </c>
      <c r="AN197" s="1">
        <v>3</v>
      </c>
      <c r="AO197" s="1" t="s">
        <v>2001</v>
      </c>
      <c r="AP197" s="8" t="s">
        <v>3556</v>
      </c>
      <c r="AQ197" s="1">
        <v>4</v>
      </c>
      <c r="AR197" s="1" t="s">
        <v>60</v>
      </c>
      <c r="AS197" s="1" t="s">
        <v>2002</v>
      </c>
      <c r="AT197" s="8" t="s">
        <v>4166</v>
      </c>
      <c r="AU197" s="1" t="s">
        <v>62</v>
      </c>
      <c r="AV197" s="1" t="s">
        <v>160</v>
      </c>
      <c r="AW197" s="1" t="s">
        <v>64</v>
      </c>
      <c r="AY197" s="9"/>
      <c r="AZ197" s="1" t="s">
        <v>65</v>
      </c>
      <c r="BA197" s="9"/>
      <c r="BB197" s="3" t="s">
        <v>6075</v>
      </c>
      <c r="BC197" s="18"/>
    </row>
    <row r="198" spans="1:58" s="2" customFormat="1" ht="132" x14ac:dyDescent="0.25">
      <c r="A198" s="1">
        <v>44064.883177407406</v>
      </c>
      <c r="B198" s="1" t="s">
        <v>38</v>
      </c>
      <c r="C198" s="1" t="s">
        <v>115</v>
      </c>
      <c r="D198" s="1">
        <v>4</v>
      </c>
      <c r="E198" s="1" t="s">
        <v>2003</v>
      </c>
      <c r="F198" s="8" t="s">
        <v>3292</v>
      </c>
      <c r="G198" s="1" t="s">
        <v>41</v>
      </c>
      <c r="H198" s="1" t="s">
        <v>2004</v>
      </c>
      <c r="I198" s="8" t="s">
        <v>3352</v>
      </c>
      <c r="L198" s="9"/>
      <c r="M198" s="1" t="s">
        <v>43</v>
      </c>
      <c r="N198" s="1" t="s">
        <v>2005</v>
      </c>
      <c r="O198" s="8" t="s">
        <v>3265</v>
      </c>
      <c r="P198" s="1" t="s">
        <v>87</v>
      </c>
      <c r="Q198" s="1" t="s">
        <v>2006</v>
      </c>
      <c r="R198" s="8" t="s">
        <v>3259</v>
      </c>
      <c r="S198" s="1" t="s">
        <v>89</v>
      </c>
      <c r="T198" s="1" t="s">
        <v>184</v>
      </c>
      <c r="U198" s="1" t="s">
        <v>49</v>
      </c>
      <c r="V198" s="1">
        <v>3</v>
      </c>
      <c r="W198" s="1" t="s">
        <v>123</v>
      </c>
      <c r="X198" s="8"/>
      <c r="Y198" s="1" t="s">
        <v>72</v>
      </c>
      <c r="Z198" s="1" t="s">
        <v>52</v>
      </c>
      <c r="AA198" s="1" t="s">
        <v>152</v>
      </c>
      <c r="AB198" s="1" t="s">
        <v>2007</v>
      </c>
      <c r="AC198" s="8" t="s">
        <v>3329</v>
      </c>
      <c r="AD198" s="1" t="s">
        <v>2008</v>
      </c>
      <c r="AE198" s="8" t="s">
        <v>3265</v>
      </c>
      <c r="AF198" s="1" t="s">
        <v>2009</v>
      </c>
      <c r="AG198" s="8" t="s">
        <v>3759</v>
      </c>
      <c r="AH198" s="1">
        <v>3</v>
      </c>
      <c r="AI198" s="1" t="s">
        <v>2010</v>
      </c>
      <c r="AJ198" s="8" t="s">
        <v>3470</v>
      </c>
      <c r="AK198" s="1">
        <v>4</v>
      </c>
      <c r="AL198" s="1" t="s">
        <v>2011</v>
      </c>
      <c r="AM198" s="8" t="s">
        <v>3906</v>
      </c>
      <c r="AN198" s="1">
        <v>4</v>
      </c>
      <c r="AO198" s="1" t="s">
        <v>2012</v>
      </c>
      <c r="AP198" s="8" t="s">
        <v>3906</v>
      </c>
      <c r="AQ198" s="1">
        <v>4</v>
      </c>
      <c r="AR198" s="1" t="s">
        <v>60</v>
      </c>
      <c r="AS198" s="1" t="s">
        <v>2013</v>
      </c>
      <c r="AT198" s="8" t="s">
        <v>3836</v>
      </c>
      <c r="AU198" s="1" t="s">
        <v>62</v>
      </c>
      <c r="AV198" s="1" t="s">
        <v>63</v>
      </c>
      <c r="AW198" s="1" t="s">
        <v>64</v>
      </c>
      <c r="AX198" s="1" t="s">
        <v>1875</v>
      </c>
      <c r="AY198" s="8"/>
      <c r="AZ198" s="1" t="s">
        <v>65</v>
      </c>
      <c r="BA198" s="9"/>
      <c r="BB198" s="3" t="s">
        <v>6075</v>
      </c>
      <c r="BC198" s="18"/>
    </row>
    <row r="199" spans="1:58" s="2" customFormat="1" ht="224.4" x14ac:dyDescent="0.25">
      <c r="A199" s="1">
        <v>44064.884733206018</v>
      </c>
      <c r="B199" s="1" t="s">
        <v>38</v>
      </c>
      <c r="C199" s="1" t="s">
        <v>89</v>
      </c>
      <c r="D199" s="1">
        <v>4</v>
      </c>
      <c r="E199" s="1" t="s">
        <v>2014</v>
      </c>
      <c r="F199" s="8" t="s">
        <v>3719</v>
      </c>
      <c r="G199" s="1" t="s">
        <v>41</v>
      </c>
      <c r="H199" s="1" t="s">
        <v>2015</v>
      </c>
      <c r="I199" s="8" t="s">
        <v>3259</v>
      </c>
      <c r="L199" s="9"/>
      <c r="M199" s="1" t="s">
        <v>43</v>
      </c>
      <c r="N199" s="1" t="s">
        <v>2016</v>
      </c>
      <c r="O199" s="8" t="s">
        <v>3425</v>
      </c>
      <c r="P199" s="1" t="s">
        <v>87</v>
      </c>
      <c r="Q199" s="1" t="s">
        <v>2017</v>
      </c>
      <c r="R199" s="8" t="s">
        <v>3425</v>
      </c>
      <c r="S199" s="1" t="s">
        <v>89</v>
      </c>
      <c r="T199" s="1" t="s">
        <v>49</v>
      </c>
      <c r="U199" s="1" t="s">
        <v>70</v>
      </c>
      <c r="V199" s="1">
        <v>4</v>
      </c>
      <c r="W199" s="1" t="s">
        <v>243</v>
      </c>
      <c r="X199" s="8"/>
      <c r="Y199" s="1" t="s">
        <v>72</v>
      </c>
      <c r="Z199" s="1" t="s">
        <v>52</v>
      </c>
      <c r="AA199" s="1" t="s">
        <v>53</v>
      </c>
      <c r="AB199" s="1" t="s">
        <v>2018</v>
      </c>
      <c r="AC199" s="8" t="s">
        <v>3934</v>
      </c>
      <c r="AD199" s="1" t="s">
        <v>2019</v>
      </c>
      <c r="AE199" s="8" t="s">
        <v>3286</v>
      </c>
      <c r="AF199" s="1" t="s">
        <v>2020</v>
      </c>
      <c r="AG199" s="8" t="s">
        <v>3935</v>
      </c>
      <c r="AH199" s="1">
        <v>3</v>
      </c>
      <c r="AI199" s="1" t="s">
        <v>2021</v>
      </c>
      <c r="AJ199" s="8" t="s">
        <v>3355</v>
      </c>
      <c r="AK199" s="1">
        <v>4</v>
      </c>
      <c r="AL199" s="1" t="s">
        <v>2022</v>
      </c>
      <c r="AM199" s="8" t="s">
        <v>3423</v>
      </c>
      <c r="AN199" s="1">
        <v>4</v>
      </c>
      <c r="AO199" s="1" t="s">
        <v>2023</v>
      </c>
      <c r="AP199" s="8" t="s">
        <v>4168</v>
      </c>
      <c r="AQ199" s="1">
        <v>5</v>
      </c>
      <c r="AR199" s="1" t="s">
        <v>80</v>
      </c>
      <c r="AS199" s="1" t="s">
        <v>2024</v>
      </c>
      <c r="AT199" s="8" t="s">
        <v>3325</v>
      </c>
      <c r="AU199" s="1" t="s">
        <v>406</v>
      </c>
      <c r="AV199" s="1" t="s">
        <v>160</v>
      </c>
      <c r="AW199" s="1" t="s">
        <v>64</v>
      </c>
      <c r="AX199" s="1" t="s">
        <v>2025</v>
      </c>
      <c r="AY199" s="8"/>
      <c r="AZ199" s="1" t="s">
        <v>65</v>
      </c>
      <c r="BA199" s="9"/>
      <c r="BB199" s="3" t="s">
        <v>6075</v>
      </c>
      <c r="BC199" s="18"/>
    </row>
    <row r="200" spans="1:58" s="2" customFormat="1" ht="92.4" x14ac:dyDescent="0.25">
      <c r="A200" s="1">
        <v>44064.897782222222</v>
      </c>
      <c r="B200" s="1" t="s">
        <v>38</v>
      </c>
      <c r="C200" s="1" t="s">
        <v>209</v>
      </c>
      <c r="D200" s="1">
        <v>4</v>
      </c>
      <c r="E200" s="1" t="s">
        <v>2026</v>
      </c>
      <c r="F200" s="8" t="s">
        <v>3472</v>
      </c>
      <c r="G200" s="1" t="s">
        <v>117</v>
      </c>
      <c r="H200" s="1" t="s">
        <v>2027</v>
      </c>
      <c r="I200" s="8" t="s">
        <v>3302</v>
      </c>
      <c r="J200" s="1" t="s">
        <v>119</v>
      </c>
      <c r="K200" s="1" t="s">
        <v>2028</v>
      </c>
      <c r="L200" s="8" t="s">
        <v>3936</v>
      </c>
      <c r="M200" s="1" t="s">
        <v>43</v>
      </c>
      <c r="N200" s="1" t="s">
        <v>2029</v>
      </c>
      <c r="O200" s="8" t="s">
        <v>3244</v>
      </c>
      <c r="P200" s="1" t="s">
        <v>87</v>
      </c>
      <c r="Q200" s="1" t="s">
        <v>2030</v>
      </c>
      <c r="R200" s="8" t="s">
        <v>3259</v>
      </c>
      <c r="S200" s="1" t="s">
        <v>89</v>
      </c>
      <c r="T200" s="1" t="s">
        <v>48</v>
      </c>
      <c r="U200" s="1" t="s">
        <v>49</v>
      </c>
      <c r="V200" s="1">
        <v>4</v>
      </c>
      <c r="W200" s="1" t="s">
        <v>71</v>
      </c>
      <c r="X200" s="8"/>
      <c r="Y200" s="1" t="s">
        <v>324</v>
      </c>
      <c r="Z200" s="1" t="s">
        <v>52</v>
      </c>
      <c r="AA200" s="1" t="s">
        <v>152</v>
      </c>
      <c r="AB200" s="1" t="s">
        <v>2031</v>
      </c>
      <c r="AC200" s="8" t="s">
        <v>3937</v>
      </c>
      <c r="AD200" s="1" t="s">
        <v>514</v>
      </c>
      <c r="AE200" s="8" t="s">
        <v>3241</v>
      </c>
      <c r="AF200" s="1" t="s">
        <v>2032</v>
      </c>
      <c r="AG200" s="8" t="s">
        <v>2745</v>
      </c>
      <c r="AH200" s="1">
        <v>3</v>
      </c>
      <c r="AI200" s="1" t="s">
        <v>2033</v>
      </c>
      <c r="AJ200" s="8" t="s">
        <v>3938</v>
      </c>
      <c r="AK200" s="1">
        <v>4</v>
      </c>
      <c r="AL200" s="1" t="s">
        <v>2034</v>
      </c>
      <c r="AM200" s="8" t="s">
        <v>3423</v>
      </c>
      <c r="AN200" s="1">
        <v>2</v>
      </c>
      <c r="AO200" s="1" t="s">
        <v>2035</v>
      </c>
      <c r="AP200" s="8" t="s">
        <v>3429</v>
      </c>
      <c r="AQ200" s="1">
        <v>4</v>
      </c>
      <c r="AR200" s="1" t="s">
        <v>80</v>
      </c>
      <c r="AS200" s="1" t="s">
        <v>2036</v>
      </c>
      <c r="AT200" s="8" t="s">
        <v>3238</v>
      </c>
      <c r="AU200" s="1" t="s">
        <v>406</v>
      </c>
      <c r="AV200" s="1" t="s">
        <v>63</v>
      </c>
      <c r="AW200" s="1" t="s">
        <v>64</v>
      </c>
      <c r="AY200" s="9"/>
      <c r="AZ200" s="1" t="s">
        <v>65</v>
      </c>
      <c r="BA200" s="9"/>
      <c r="BB200" s="3" t="s">
        <v>6075</v>
      </c>
      <c r="BC200" s="18"/>
    </row>
    <row r="201" spans="1:58" s="2" customFormat="1" ht="92.4" x14ac:dyDescent="0.25">
      <c r="A201" s="1">
        <v>44064.917115914352</v>
      </c>
      <c r="B201" s="1" t="s">
        <v>38</v>
      </c>
      <c r="C201" s="1" t="s">
        <v>143</v>
      </c>
      <c r="D201" s="1">
        <v>1</v>
      </c>
      <c r="E201" s="1" t="s">
        <v>2037</v>
      </c>
      <c r="F201" s="8" t="s">
        <v>3290</v>
      </c>
      <c r="G201" s="1" t="s">
        <v>41</v>
      </c>
      <c r="H201" s="1" t="s">
        <v>2038</v>
      </c>
      <c r="I201" s="8" t="s">
        <v>3425</v>
      </c>
      <c r="L201" s="9"/>
      <c r="M201" s="1" t="s">
        <v>43</v>
      </c>
      <c r="N201" s="1" t="s">
        <v>931</v>
      </c>
      <c r="O201" s="8" t="s">
        <v>3244</v>
      </c>
      <c r="P201" s="1" t="s">
        <v>87</v>
      </c>
      <c r="Q201" s="1" t="s">
        <v>2039</v>
      </c>
      <c r="R201" s="8" t="s">
        <v>3259</v>
      </c>
      <c r="S201" s="1" t="s">
        <v>115</v>
      </c>
      <c r="T201" s="1" t="s">
        <v>48</v>
      </c>
      <c r="U201" s="1" t="s">
        <v>49</v>
      </c>
      <c r="V201" s="1">
        <v>1</v>
      </c>
      <c r="W201" s="1" t="s">
        <v>71</v>
      </c>
      <c r="X201" s="8"/>
      <c r="Y201" s="1" t="s">
        <v>135</v>
      </c>
      <c r="Z201" s="1" t="s">
        <v>52</v>
      </c>
      <c r="AA201" s="1" t="s">
        <v>53</v>
      </c>
      <c r="AB201" s="1" t="s">
        <v>2040</v>
      </c>
      <c r="AC201" s="8" t="s">
        <v>3329</v>
      </c>
      <c r="AD201" s="1" t="s">
        <v>2041</v>
      </c>
      <c r="AE201" s="8" t="s">
        <v>6054</v>
      </c>
      <c r="AF201" s="1" t="s">
        <v>2042</v>
      </c>
      <c r="AG201" s="8" t="s">
        <v>3241</v>
      </c>
      <c r="AH201" s="1">
        <v>3</v>
      </c>
      <c r="AI201" s="1" t="s">
        <v>2043</v>
      </c>
      <c r="AJ201" s="8" t="s">
        <v>3374</v>
      </c>
      <c r="AK201" s="1">
        <v>3</v>
      </c>
      <c r="AL201" s="1" t="s">
        <v>2044</v>
      </c>
      <c r="AM201" s="8" t="s">
        <v>3939</v>
      </c>
      <c r="AN201" s="1">
        <v>3</v>
      </c>
      <c r="AO201" s="1" t="s">
        <v>2044</v>
      </c>
      <c r="AP201" s="8" t="s">
        <v>3939</v>
      </c>
      <c r="AQ201" s="1">
        <v>3</v>
      </c>
      <c r="AR201" s="1" t="s">
        <v>60</v>
      </c>
      <c r="AS201" s="1" t="s">
        <v>2045</v>
      </c>
      <c r="AT201" s="8" t="s">
        <v>3302</v>
      </c>
      <c r="AU201" s="1" t="s">
        <v>62</v>
      </c>
      <c r="AV201" s="1" t="s">
        <v>160</v>
      </c>
      <c r="AW201" s="1" t="s">
        <v>64</v>
      </c>
      <c r="AX201" s="1" t="s">
        <v>2046</v>
      </c>
      <c r="AY201" s="8" t="s">
        <v>3273</v>
      </c>
      <c r="AZ201" s="1" t="s">
        <v>65</v>
      </c>
      <c r="BA201" s="9"/>
      <c r="BB201" s="3" t="s">
        <v>6075</v>
      </c>
      <c r="BC201" s="18"/>
    </row>
    <row r="202" spans="1:58" s="2" customFormat="1" ht="92.4" x14ac:dyDescent="0.25">
      <c r="A202" s="1">
        <v>44064.948258518518</v>
      </c>
      <c r="B202" s="1" t="s">
        <v>38</v>
      </c>
      <c r="C202" s="1" t="s">
        <v>39</v>
      </c>
      <c r="D202" s="1">
        <v>4</v>
      </c>
      <c r="E202" s="1" t="s">
        <v>2047</v>
      </c>
      <c r="F202" s="8" t="s">
        <v>3292</v>
      </c>
      <c r="G202" s="1" t="s">
        <v>117</v>
      </c>
      <c r="H202" s="1" t="s">
        <v>2048</v>
      </c>
      <c r="I202" s="8" t="s">
        <v>3265</v>
      </c>
      <c r="J202" s="1" t="s">
        <v>146</v>
      </c>
      <c r="K202" s="1" t="s">
        <v>2049</v>
      </c>
      <c r="L202" s="8" t="s">
        <v>4169</v>
      </c>
      <c r="M202" s="1" t="s">
        <v>43</v>
      </c>
      <c r="N202" s="1" t="s">
        <v>2050</v>
      </c>
      <c r="O202" s="8" t="s">
        <v>3244</v>
      </c>
      <c r="P202" s="1" t="s">
        <v>45</v>
      </c>
      <c r="Q202" s="1" t="s">
        <v>2051</v>
      </c>
      <c r="R202" s="8" t="s">
        <v>3988</v>
      </c>
      <c r="S202" s="1" t="s">
        <v>47</v>
      </c>
      <c r="T202" s="1" t="s">
        <v>48</v>
      </c>
      <c r="U202" s="1" t="s">
        <v>49</v>
      </c>
      <c r="V202" s="1">
        <v>4</v>
      </c>
      <c r="W202" s="1" t="s">
        <v>71</v>
      </c>
      <c r="X202" s="8"/>
      <c r="Y202" s="1" t="s">
        <v>72</v>
      </c>
      <c r="Z202" s="1" t="s">
        <v>73</v>
      </c>
      <c r="AA202" s="1" t="s">
        <v>53</v>
      </c>
      <c r="AB202" s="1" t="s">
        <v>2052</v>
      </c>
      <c r="AC202" s="8" t="s">
        <v>3265</v>
      </c>
      <c r="AD202" s="1" t="s">
        <v>619</v>
      </c>
      <c r="AE202" s="8" t="s">
        <v>6054</v>
      </c>
      <c r="AF202" s="1" t="s">
        <v>2053</v>
      </c>
      <c r="AG202" s="8" t="s">
        <v>3758</v>
      </c>
      <c r="AH202" s="1">
        <v>1</v>
      </c>
      <c r="AI202" s="1" t="s">
        <v>2054</v>
      </c>
      <c r="AJ202" s="8" t="s">
        <v>3939</v>
      </c>
      <c r="AK202" s="1">
        <v>4</v>
      </c>
      <c r="AL202" s="1" t="s">
        <v>2055</v>
      </c>
      <c r="AM202" s="8" t="s">
        <v>3437</v>
      </c>
      <c r="AN202" s="1">
        <v>2</v>
      </c>
      <c r="AO202" s="1" t="s">
        <v>2056</v>
      </c>
      <c r="AP202" s="8" t="s">
        <v>3940</v>
      </c>
      <c r="AQ202" s="1">
        <v>4</v>
      </c>
      <c r="AR202" s="1" t="s">
        <v>60</v>
      </c>
      <c r="AS202" s="1" t="s">
        <v>2057</v>
      </c>
      <c r="AT202" s="8" t="s">
        <v>3302</v>
      </c>
      <c r="AU202" s="1" t="s">
        <v>62</v>
      </c>
      <c r="AV202" s="1" t="s">
        <v>343</v>
      </c>
      <c r="AW202" s="1" t="s">
        <v>64</v>
      </c>
      <c r="AY202" s="9"/>
      <c r="AZ202" s="1" t="s">
        <v>65</v>
      </c>
      <c r="BA202" s="9"/>
      <c r="BB202" s="3" t="s">
        <v>6075</v>
      </c>
      <c r="BC202" s="18"/>
    </row>
    <row r="203" spans="1:58" s="2" customFormat="1" ht="132" x14ac:dyDescent="0.25">
      <c r="A203" s="1">
        <v>44064.950010486107</v>
      </c>
      <c r="B203" s="1" t="s">
        <v>38</v>
      </c>
      <c r="C203" s="1" t="s">
        <v>39</v>
      </c>
      <c r="D203" s="1">
        <v>3</v>
      </c>
      <c r="E203" s="1" t="s">
        <v>2058</v>
      </c>
      <c r="F203" s="8" t="s">
        <v>3547</v>
      </c>
      <c r="G203" s="1" t="s">
        <v>41</v>
      </c>
      <c r="H203" s="1" t="s">
        <v>2059</v>
      </c>
      <c r="I203" s="8" t="s">
        <v>3941</v>
      </c>
      <c r="L203" s="9"/>
      <c r="M203" s="1" t="s">
        <v>43</v>
      </c>
      <c r="N203" s="1" t="s">
        <v>2060</v>
      </c>
      <c r="O203" s="8" t="s">
        <v>3328</v>
      </c>
      <c r="P203" s="1" t="s">
        <v>87</v>
      </c>
      <c r="Q203" s="1" t="s">
        <v>2061</v>
      </c>
      <c r="R203" s="8" t="s">
        <v>3259</v>
      </c>
      <c r="S203" s="1" t="s">
        <v>89</v>
      </c>
      <c r="T203" s="1" t="s">
        <v>48</v>
      </c>
      <c r="U203" s="1" t="s">
        <v>49</v>
      </c>
      <c r="V203" s="1">
        <v>4</v>
      </c>
      <c r="W203" s="1" t="s">
        <v>123</v>
      </c>
      <c r="X203" s="8"/>
      <c r="Y203" s="1" t="s">
        <v>72</v>
      </c>
      <c r="Z203" s="1" t="s">
        <v>52</v>
      </c>
      <c r="AA203" s="1" t="s">
        <v>53</v>
      </c>
      <c r="AB203" s="1" t="s">
        <v>2062</v>
      </c>
      <c r="AC203" s="8" t="s">
        <v>4068</v>
      </c>
      <c r="AD203" s="1" t="s">
        <v>2063</v>
      </c>
      <c r="AE203" s="8" t="s">
        <v>3265</v>
      </c>
      <c r="AF203" s="1" t="s">
        <v>2064</v>
      </c>
      <c r="AG203" s="8" t="s">
        <v>3636</v>
      </c>
      <c r="AH203" s="1">
        <v>2</v>
      </c>
      <c r="AI203" s="1" t="s">
        <v>2065</v>
      </c>
      <c r="AJ203" s="8" t="s">
        <v>3939</v>
      </c>
      <c r="AK203" s="1">
        <v>5</v>
      </c>
      <c r="AL203" s="1" t="s">
        <v>2066</v>
      </c>
      <c r="AM203" s="8" t="s">
        <v>3562</v>
      </c>
      <c r="AN203" s="1">
        <v>2</v>
      </c>
      <c r="AO203" s="1" t="s">
        <v>2067</v>
      </c>
      <c r="AP203" s="8" t="s">
        <v>3939</v>
      </c>
      <c r="AQ203" s="1">
        <v>4</v>
      </c>
      <c r="AR203" s="1" t="s">
        <v>60</v>
      </c>
      <c r="AS203" s="1" t="s">
        <v>2068</v>
      </c>
      <c r="AT203" s="8" t="s">
        <v>3302</v>
      </c>
      <c r="AU203" s="1" t="s">
        <v>62</v>
      </c>
      <c r="AV203" s="1" t="s">
        <v>63</v>
      </c>
      <c r="AW203" s="1" t="s">
        <v>2069</v>
      </c>
      <c r="AY203" s="9"/>
      <c r="AZ203" s="1" t="s">
        <v>65</v>
      </c>
      <c r="BA203" s="9"/>
      <c r="BB203" s="3" t="s">
        <v>6075</v>
      </c>
      <c r="BC203" s="18"/>
    </row>
    <row r="204" spans="1:58" s="2" customFormat="1" ht="409.6" x14ac:dyDescent="0.25">
      <c r="A204" s="1">
        <v>44064.955742696759</v>
      </c>
      <c r="B204" s="1" t="s">
        <v>38</v>
      </c>
      <c r="C204" s="1" t="s">
        <v>143</v>
      </c>
      <c r="D204" s="1">
        <v>2</v>
      </c>
      <c r="E204" s="1" t="s">
        <v>2070</v>
      </c>
      <c r="F204" s="8" t="s">
        <v>3942</v>
      </c>
      <c r="G204" s="1" t="s">
        <v>41</v>
      </c>
      <c r="H204" s="1" t="s">
        <v>2071</v>
      </c>
      <c r="I204" s="8" t="s">
        <v>3943</v>
      </c>
      <c r="L204" s="9"/>
      <c r="M204" s="1" t="s">
        <v>43</v>
      </c>
      <c r="N204" s="1" t="s">
        <v>2072</v>
      </c>
      <c r="O204" s="8" t="s">
        <v>3749</v>
      </c>
      <c r="P204" s="1" t="s">
        <v>87</v>
      </c>
      <c r="Q204" s="1" t="s">
        <v>2073</v>
      </c>
      <c r="R204" s="8" t="s">
        <v>3944</v>
      </c>
      <c r="S204" s="1" t="s">
        <v>89</v>
      </c>
      <c r="T204" s="1" t="s">
        <v>48</v>
      </c>
      <c r="U204" s="1" t="s">
        <v>49</v>
      </c>
      <c r="V204" s="1">
        <v>2</v>
      </c>
      <c r="W204" s="1" t="s">
        <v>1310</v>
      </c>
      <c r="X204" s="8"/>
      <c r="Y204" s="1" t="s">
        <v>2074</v>
      </c>
      <c r="Z204" s="1" t="s">
        <v>2075</v>
      </c>
      <c r="AA204" s="1" t="s">
        <v>53</v>
      </c>
      <c r="AB204" s="1" t="s">
        <v>2076</v>
      </c>
      <c r="AC204" s="8" t="s">
        <v>3627</v>
      </c>
      <c r="AD204" s="1" t="s">
        <v>2077</v>
      </c>
      <c r="AE204" s="8" t="s">
        <v>6063</v>
      </c>
      <c r="AF204" s="1" t="s">
        <v>2078</v>
      </c>
      <c r="AG204" s="8" t="s">
        <v>3946</v>
      </c>
      <c r="AH204" s="1">
        <v>3</v>
      </c>
      <c r="AI204" s="1" t="s">
        <v>2079</v>
      </c>
      <c r="AJ204" s="8" t="s">
        <v>3947</v>
      </c>
      <c r="AK204" s="1">
        <v>4</v>
      </c>
      <c r="AL204" s="1" t="s">
        <v>2080</v>
      </c>
      <c r="AM204" s="8" t="s">
        <v>3948</v>
      </c>
      <c r="AN204" s="1">
        <v>3</v>
      </c>
      <c r="AO204" s="1" t="s">
        <v>2081</v>
      </c>
      <c r="AP204" s="8" t="s">
        <v>3635</v>
      </c>
      <c r="AQ204" s="1">
        <v>4</v>
      </c>
      <c r="AR204" s="1" t="s">
        <v>60</v>
      </c>
      <c r="AS204" s="1" t="s">
        <v>2082</v>
      </c>
      <c r="AT204" s="8" t="s">
        <v>3333</v>
      </c>
      <c r="AU204" s="1" t="s">
        <v>62</v>
      </c>
      <c r="AV204" s="1" t="s">
        <v>2083</v>
      </c>
      <c r="AW204" s="1" t="s">
        <v>64</v>
      </c>
      <c r="AX204" s="1" t="s">
        <v>2084</v>
      </c>
      <c r="AY204" s="8"/>
      <c r="AZ204" s="1" t="s">
        <v>65</v>
      </c>
      <c r="BA204" s="9"/>
      <c r="BB204" s="3" t="s">
        <v>6075</v>
      </c>
      <c r="BC204" s="18"/>
    </row>
    <row r="205" spans="1:58" s="2" customFormat="1" ht="132" x14ac:dyDescent="0.25">
      <c r="A205" s="1">
        <v>44064.965880104166</v>
      </c>
      <c r="B205" s="1" t="s">
        <v>38</v>
      </c>
      <c r="C205" s="1" t="s">
        <v>209</v>
      </c>
      <c r="D205" s="1">
        <v>4</v>
      </c>
      <c r="E205" s="1" t="s">
        <v>2086</v>
      </c>
      <c r="F205" s="8" t="s">
        <v>3242</v>
      </c>
      <c r="G205" s="1" t="s">
        <v>41</v>
      </c>
      <c r="H205" s="1" t="s">
        <v>2087</v>
      </c>
      <c r="I205" s="8" t="s">
        <v>3949</v>
      </c>
      <c r="L205" s="9"/>
      <c r="M205" s="1" t="s">
        <v>43</v>
      </c>
      <c r="N205" s="1" t="s">
        <v>2088</v>
      </c>
      <c r="O205" s="8" t="s">
        <v>3749</v>
      </c>
      <c r="P205" s="1" t="s">
        <v>87</v>
      </c>
      <c r="Q205" s="1" t="s">
        <v>2089</v>
      </c>
      <c r="R205" s="8" t="s">
        <v>3259</v>
      </c>
      <c r="S205" s="1" t="s">
        <v>89</v>
      </c>
      <c r="T205" s="1" t="s">
        <v>48</v>
      </c>
      <c r="U205" s="1" t="s">
        <v>49</v>
      </c>
      <c r="V205" s="1">
        <v>3</v>
      </c>
      <c r="W205" s="1" t="s">
        <v>123</v>
      </c>
      <c r="X205" s="8"/>
      <c r="Y205" s="1" t="s">
        <v>51</v>
      </c>
      <c r="Z205" s="1" t="s">
        <v>73</v>
      </c>
      <c r="AA205" s="1" t="s">
        <v>53</v>
      </c>
      <c r="AB205" s="1" t="s">
        <v>2090</v>
      </c>
      <c r="AC205" s="8" t="s">
        <v>4068</v>
      </c>
      <c r="AD205" s="1" t="s">
        <v>2091</v>
      </c>
      <c r="AE205" s="8" t="s">
        <v>3425</v>
      </c>
      <c r="AF205" s="1" t="s">
        <v>2092</v>
      </c>
      <c r="AG205" s="8" t="s">
        <v>3950</v>
      </c>
      <c r="AH205" s="1">
        <v>4</v>
      </c>
      <c r="AI205" s="1" t="s">
        <v>2093</v>
      </c>
      <c r="AJ205" s="8" t="s">
        <v>3951</v>
      </c>
      <c r="AK205" s="1">
        <v>5</v>
      </c>
      <c r="AL205" s="1" t="s">
        <v>2094</v>
      </c>
      <c r="AM205" s="8" t="s">
        <v>3952</v>
      </c>
      <c r="AN205" s="1">
        <v>3</v>
      </c>
      <c r="AO205" s="1" t="s">
        <v>2095</v>
      </c>
      <c r="AP205" s="8" t="s">
        <v>3355</v>
      </c>
      <c r="AQ205" s="1">
        <v>4</v>
      </c>
      <c r="AR205" s="1" t="s">
        <v>80</v>
      </c>
      <c r="AS205" s="1" t="s">
        <v>2096</v>
      </c>
      <c r="AT205" s="8" t="s">
        <v>3408</v>
      </c>
      <c r="AU205" s="1" t="s">
        <v>684</v>
      </c>
      <c r="AV205" s="1" t="s">
        <v>160</v>
      </c>
      <c r="AW205" s="1" t="s">
        <v>64</v>
      </c>
      <c r="AY205" s="9"/>
      <c r="AZ205" s="1" t="s">
        <v>65</v>
      </c>
      <c r="BA205" s="9"/>
      <c r="BB205" s="3" t="s">
        <v>6075</v>
      </c>
      <c r="BC205" s="18"/>
    </row>
    <row r="206" spans="1:58" s="2" customFormat="1" ht="198" x14ac:dyDescent="0.25">
      <c r="A206" s="1">
        <v>44064.975258136576</v>
      </c>
      <c r="B206" s="1" t="s">
        <v>38</v>
      </c>
      <c r="C206" s="1" t="s">
        <v>39</v>
      </c>
      <c r="D206" s="1">
        <v>3</v>
      </c>
      <c r="E206" s="1" t="s">
        <v>2126</v>
      </c>
      <c r="F206" s="8" t="s">
        <v>4171</v>
      </c>
      <c r="G206" s="1" t="s">
        <v>41</v>
      </c>
      <c r="H206" s="1" t="s">
        <v>2127</v>
      </c>
      <c r="I206" s="8" t="s">
        <v>3425</v>
      </c>
      <c r="L206" s="9"/>
      <c r="M206" s="1" t="s">
        <v>101</v>
      </c>
      <c r="N206" s="1" t="s">
        <v>2128</v>
      </c>
      <c r="O206" s="8" t="s">
        <v>3961</v>
      </c>
      <c r="P206" s="1" t="s">
        <v>45</v>
      </c>
      <c r="Q206" s="1" t="s">
        <v>2129</v>
      </c>
      <c r="R206" s="8" t="s">
        <v>3425</v>
      </c>
      <c r="S206" s="1" t="s">
        <v>39</v>
      </c>
      <c r="T206" s="1" t="s">
        <v>49</v>
      </c>
      <c r="U206" s="1" t="s">
        <v>70</v>
      </c>
      <c r="V206" s="1">
        <v>3</v>
      </c>
      <c r="W206" s="1" t="s">
        <v>71</v>
      </c>
      <c r="X206" s="8"/>
      <c r="Y206" s="1" t="s">
        <v>72</v>
      </c>
      <c r="Z206" s="1" t="s">
        <v>52</v>
      </c>
      <c r="AA206" s="1" t="s">
        <v>53</v>
      </c>
      <c r="AB206" s="1" t="s">
        <v>2130</v>
      </c>
      <c r="AC206" s="8" t="s">
        <v>3290</v>
      </c>
      <c r="AD206" s="1" t="s">
        <v>2131</v>
      </c>
      <c r="AE206" s="8" t="s">
        <v>3482</v>
      </c>
      <c r="AF206" s="1" t="s">
        <v>2132</v>
      </c>
      <c r="AG206" s="8" t="s">
        <v>3426</v>
      </c>
      <c r="AH206" s="1">
        <v>2</v>
      </c>
      <c r="AI206" s="1" t="s">
        <v>2133</v>
      </c>
      <c r="AJ206" s="8" t="s">
        <v>3962</v>
      </c>
      <c r="AK206" s="1">
        <v>3</v>
      </c>
      <c r="AL206" s="1" t="s">
        <v>2134</v>
      </c>
      <c r="AM206" s="8" t="s">
        <v>3906</v>
      </c>
      <c r="AN206" s="1">
        <v>3</v>
      </c>
      <c r="AO206" s="1" t="s">
        <v>2135</v>
      </c>
      <c r="AP206" s="8" t="s">
        <v>3346</v>
      </c>
      <c r="AQ206" s="1">
        <v>3</v>
      </c>
      <c r="AR206" s="1" t="s">
        <v>60</v>
      </c>
      <c r="AS206" s="1" t="s">
        <v>2136</v>
      </c>
      <c r="AT206" s="8" t="s">
        <v>3432</v>
      </c>
      <c r="AU206" s="1" t="s">
        <v>62</v>
      </c>
      <c r="AV206" s="13" t="s">
        <v>2137</v>
      </c>
      <c r="AW206" s="1" t="s">
        <v>2138</v>
      </c>
      <c r="AX206" s="1" t="s">
        <v>2139</v>
      </c>
      <c r="AY206" s="8"/>
      <c r="AZ206" s="1" t="s">
        <v>65</v>
      </c>
      <c r="BA206" s="9"/>
      <c r="BB206" s="3" t="s">
        <v>6075</v>
      </c>
      <c r="BC206" s="18"/>
    </row>
    <row r="207" spans="1:58" s="2" customFormat="1" ht="224.4" x14ac:dyDescent="0.25">
      <c r="A207" s="1">
        <v>44065.002060694445</v>
      </c>
      <c r="B207" s="1" t="s">
        <v>38</v>
      </c>
      <c r="C207" s="1" t="s">
        <v>39</v>
      </c>
      <c r="D207" s="1">
        <v>1</v>
      </c>
      <c r="E207" s="1" t="s">
        <v>122</v>
      </c>
      <c r="F207" s="8" t="s">
        <v>3239</v>
      </c>
      <c r="G207" s="1" t="s">
        <v>117</v>
      </c>
      <c r="H207" s="1" t="s">
        <v>2140</v>
      </c>
      <c r="I207" s="8" t="s">
        <v>3320</v>
      </c>
      <c r="J207" s="1" t="s">
        <v>146</v>
      </c>
      <c r="K207" s="1" t="s">
        <v>2141</v>
      </c>
      <c r="L207" s="8" t="s">
        <v>3963</v>
      </c>
      <c r="M207" s="1" t="s">
        <v>101</v>
      </c>
      <c r="N207" s="1" t="s">
        <v>2142</v>
      </c>
      <c r="O207" s="8" t="s">
        <v>3964</v>
      </c>
      <c r="P207" s="1" t="s">
        <v>45</v>
      </c>
      <c r="Q207" s="1" t="s">
        <v>2143</v>
      </c>
      <c r="R207" s="8" t="s">
        <v>3425</v>
      </c>
      <c r="S207" s="1" t="s">
        <v>39</v>
      </c>
      <c r="T207" s="1" t="s">
        <v>49</v>
      </c>
      <c r="U207" s="1" t="s">
        <v>70</v>
      </c>
      <c r="V207" s="1">
        <v>4</v>
      </c>
      <c r="W207" s="1" t="s">
        <v>243</v>
      </c>
      <c r="X207" s="8"/>
      <c r="Y207" s="1" t="s">
        <v>72</v>
      </c>
      <c r="Z207" s="1" t="s">
        <v>73</v>
      </c>
      <c r="AA207" s="1" t="s">
        <v>53</v>
      </c>
      <c r="AB207" s="1" t="s">
        <v>2144</v>
      </c>
      <c r="AC207" s="8" t="s">
        <v>3244</v>
      </c>
      <c r="AD207" s="1" t="s">
        <v>2145</v>
      </c>
      <c r="AE207" s="8" t="s">
        <v>6054</v>
      </c>
      <c r="AF207" s="1" t="s">
        <v>2146</v>
      </c>
      <c r="AG207" s="8" t="s">
        <v>3426</v>
      </c>
      <c r="AH207" s="1">
        <v>3</v>
      </c>
      <c r="AI207" s="1" t="s">
        <v>2147</v>
      </c>
      <c r="AJ207" s="8" t="s">
        <v>3701</v>
      </c>
      <c r="AK207" s="1">
        <v>4</v>
      </c>
      <c r="AL207" s="1" t="s">
        <v>2148</v>
      </c>
      <c r="AM207" s="8" t="s">
        <v>3787</v>
      </c>
      <c r="AN207" s="1">
        <v>4</v>
      </c>
      <c r="AO207" s="1" t="s">
        <v>2149</v>
      </c>
      <c r="AP207" s="8" t="s">
        <v>3485</v>
      </c>
      <c r="AQ207" s="1">
        <v>4</v>
      </c>
      <c r="AR207" s="1" t="s">
        <v>60</v>
      </c>
      <c r="AS207" s="1" t="s">
        <v>2150</v>
      </c>
      <c r="AT207" s="8" t="s">
        <v>4172</v>
      </c>
      <c r="AU207" s="1" t="s">
        <v>62</v>
      </c>
      <c r="AV207" s="1" t="s">
        <v>63</v>
      </c>
      <c r="AW207" s="1" t="s">
        <v>64</v>
      </c>
      <c r="AY207" s="9"/>
      <c r="AZ207" s="1" t="s">
        <v>65</v>
      </c>
      <c r="BA207" s="9"/>
      <c r="BB207" s="3" t="s">
        <v>6075</v>
      </c>
      <c r="BC207" s="18"/>
    </row>
    <row r="208" spans="1:58" s="2" customFormat="1" ht="250.8" x14ac:dyDescent="0.25">
      <c r="A208" s="1">
        <v>44065.014225833336</v>
      </c>
      <c r="B208" s="1" t="s">
        <v>38</v>
      </c>
      <c r="C208" s="1" t="s">
        <v>143</v>
      </c>
      <c r="D208" s="1">
        <v>4</v>
      </c>
      <c r="E208" s="1" t="s">
        <v>2151</v>
      </c>
      <c r="F208" s="8" t="s">
        <v>3625</v>
      </c>
      <c r="G208" s="1" t="s">
        <v>117</v>
      </c>
      <c r="H208" s="1" t="s">
        <v>2152</v>
      </c>
      <c r="I208" s="8" t="s">
        <v>3965</v>
      </c>
      <c r="J208" s="1" t="s">
        <v>146</v>
      </c>
      <c r="K208" s="1" t="s">
        <v>2153</v>
      </c>
      <c r="L208" s="8" t="s">
        <v>3967</v>
      </c>
      <c r="M208" s="1" t="s">
        <v>101</v>
      </c>
      <c r="N208" s="1" t="s">
        <v>2154</v>
      </c>
      <c r="O208" s="8" t="s">
        <v>3966</v>
      </c>
      <c r="P208" s="1" t="s">
        <v>45</v>
      </c>
      <c r="Q208" s="1" t="s">
        <v>2155</v>
      </c>
      <c r="R208" s="8" t="s">
        <v>3425</v>
      </c>
      <c r="S208" s="1" t="s">
        <v>39</v>
      </c>
      <c r="T208" s="1" t="s">
        <v>48</v>
      </c>
      <c r="U208" s="1" t="s">
        <v>49</v>
      </c>
      <c r="V208" s="1">
        <v>4</v>
      </c>
      <c r="W208" s="1" t="s">
        <v>2156</v>
      </c>
      <c r="X208" s="8"/>
      <c r="Y208" s="1" t="s">
        <v>229</v>
      </c>
      <c r="Z208" s="1" t="s">
        <v>91</v>
      </c>
      <c r="AA208" s="1" t="s">
        <v>53</v>
      </c>
      <c r="AB208" s="1" t="s">
        <v>2157</v>
      </c>
      <c r="AC208" s="8" t="s">
        <v>4173</v>
      </c>
      <c r="AD208" s="1" t="s">
        <v>2158</v>
      </c>
      <c r="AE208" s="8" t="s">
        <v>6054</v>
      </c>
      <c r="AF208" s="1" t="s">
        <v>2159</v>
      </c>
      <c r="AG208" s="8" t="s">
        <v>3906</v>
      </c>
      <c r="AH208" s="1">
        <v>3</v>
      </c>
      <c r="AI208" s="1" t="s">
        <v>2160</v>
      </c>
      <c r="AJ208" s="8" t="s">
        <v>3906</v>
      </c>
      <c r="AK208" s="1">
        <v>3</v>
      </c>
      <c r="AL208" s="1" t="s">
        <v>2161</v>
      </c>
      <c r="AM208" s="8" t="s">
        <v>3437</v>
      </c>
      <c r="AN208" s="1">
        <v>3</v>
      </c>
      <c r="AO208" s="1" t="s">
        <v>2162</v>
      </c>
      <c r="AP208" s="8" t="s">
        <v>3346</v>
      </c>
      <c r="AQ208" s="1">
        <v>3</v>
      </c>
      <c r="AR208" s="1" t="s">
        <v>60</v>
      </c>
      <c r="AS208" s="1" t="s">
        <v>2163</v>
      </c>
      <c r="AT208" s="8" t="s">
        <v>3302</v>
      </c>
      <c r="AU208" s="1" t="s">
        <v>112</v>
      </c>
      <c r="AV208" s="1" t="s">
        <v>160</v>
      </c>
      <c r="AW208" s="1" t="s">
        <v>64</v>
      </c>
      <c r="AY208" s="9"/>
      <c r="AZ208" s="1" t="s">
        <v>65</v>
      </c>
      <c r="BA208" s="9"/>
      <c r="BB208" s="3" t="s">
        <v>6075</v>
      </c>
      <c r="BC208" s="18"/>
    </row>
    <row r="209" spans="1:58" s="2" customFormat="1" ht="343.2" x14ac:dyDescent="0.25">
      <c r="A209" s="1">
        <v>44065.018138587962</v>
      </c>
      <c r="B209" s="1" t="s">
        <v>38</v>
      </c>
      <c r="C209" s="1" t="s">
        <v>143</v>
      </c>
      <c r="D209" s="1">
        <v>2</v>
      </c>
      <c r="E209" s="1" t="s">
        <v>2164</v>
      </c>
      <c r="F209" s="8" t="s">
        <v>3890</v>
      </c>
      <c r="G209" s="1" t="s">
        <v>117</v>
      </c>
      <c r="H209" s="1" t="s">
        <v>2165</v>
      </c>
      <c r="I209" s="8" t="s">
        <v>3320</v>
      </c>
      <c r="J209" s="1" t="s">
        <v>119</v>
      </c>
      <c r="K209" s="1" t="s">
        <v>2166</v>
      </c>
      <c r="L209" s="8" t="s">
        <v>3876</v>
      </c>
      <c r="M209" s="1" t="s">
        <v>43</v>
      </c>
      <c r="N209" s="1" t="s">
        <v>2167</v>
      </c>
      <c r="O209" s="8" t="s">
        <v>3244</v>
      </c>
      <c r="P209" s="1" t="s">
        <v>87</v>
      </c>
      <c r="Q209" s="1" t="s">
        <v>2168</v>
      </c>
      <c r="R209" s="8" t="s">
        <v>3259</v>
      </c>
      <c r="S209" s="1" t="s">
        <v>89</v>
      </c>
      <c r="T209" s="1" t="s">
        <v>48</v>
      </c>
      <c r="U209" s="1" t="s">
        <v>49</v>
      </c>
      <c r="V209" s="1">
        <v>3</v>
      </c>
      <c r="W209" s="1" t="s">
        <v>256</v>
      </c>
      <c r="X209" s="8"/>
      <c r="Y209" s="1" t="s">
        <v>51</v>
      </c>
      <c r="Z209" s="1" t="s">
        <v>73</v>
      </c>
      <c r="AA209" s="1" t="s">
        <v>53</v>
      </c>
      <c r="AB209" s="1" t="s">
        <v>2169</v>
      </c>
      <c r="AC209" s="8" t="s">
        <v>4174</v>
      </c>
      <c r="AD209" s="1" t="s">
        <v>2170</v>
      </c>
      <c r="AE209" s="8" t="s">
        <v>6054</v>
      </c>
      <c r="AF209" s="1" t="s">
        <v>2171</v>
      </c>
      <c r="AG209" s="8" t="s">
        <v>3968</v>
      </c>
      <c r="AH209" s="1">
        <v>2</v>
      </c>
      <c r="AI209" s="1" t="s">
        <v>2172</v>
      </c>
      <c r="AJ209" s="8" t="s">
        <v>3355</v>
      </c>
      <c r="AK209" s="1">
        <v>4</v>
      </c>
      <c r="AL209" s="1" t="s">
        <v>2173</v>
      </c>
      <c r="AM209" s="8" t="s">
        <v>3906</v>
      </c>
      <c r="AN209" s="1">
        <v>4</v>
      </c>
      <c r="AO209" s="1" t="s">
        <v>2174</v>
      </c>
      <c r="AP209" s="8" t="s">
        <v>3906</v>
      </c>
      <c r="AQ209" s="1">
        <v>4</v>
      </c>
      <c r="AR209" s="1" t="s">
        <v>80</v>
      </c>
      <c r="AS209" s="1" t="s">
        <v>2175</v>
      </c>
      <c r="AT209" s="8" t="s">
        <v>3863</v>
      </c>
      <c r="AU209" s="1" t="s">
        <v>112</v>
      </c>
      <c r="AV209" s="1" t="s">
        <v>2085</v>
      </c>
      <c r="AW209" s="1" t="s">
        <v>64</v>
      </c>
      <c r="AY209" s="9"/>
      <c r="AZ209" s="1" t="s">
        <v>65</v>
      </c>
      <c r="BA209" s="9"/>
      <c r="BB209" s="3" t="s">
        <v>6075</v>
      </c>
      <c r="BC209" s="18"/>
    </row>
    <row r="210" spans="1:58" s="2" customFormat="1" ht="250.8" x14ac:dyDescent="0.25">
      <c r="A210" s="1">
        <v>44065.018969606477</v>
      </c>
      <c r="B210" s="1" t="s">
        <v>38</v>
      </c>
      <c r="C210" s="1" t="s">
        <v>115</v>
      </c>
      <c r="D210" s="1">
        <v>3</v>
      </c>
      <c r="E210" s="1" t="s">
        <v>2176</v>
      </c>
      <c r="F210" s="8" t="s">
        <v>3286</v>
      </c>
      <c r="G210" s="1" t="s">
        <v>117</v>
      </c>
      <c r="H210" s="1" t="s">
        <v>2177</v>
      </c>
      <c r="I210" s="8" t="s">
        <v>3925</v>
      </c>
      <c r="J210" s="1" t="s">
        <v>119</v>
      </c>
      <c r="K210" s="1" t="s">
        <v>2178</v>
      </c>
      <c r="L210" s="8" t="s">
        <v>3627</v>
      </c>
      <c r="M210" s="1" t="s">
        <v>43</v>
      </c>
      <c r="N210" s="1" t="s">
        <v>2179</v>
      </c>
      <c r="O210" s="8" t="s">
        <v>3244</v>
      </c>
      <c r="P210" s="1" t="s">
        <v>87</v>
      </c>
      <c r="Q210" s="1" t="s">
        <v>2180</v>
      </c>
      <c r="R210" s="8" t="s">
        <v>3286</v>
      </c>
      <c r="S210" s="1" t="s">
        <v>89</v>
      </c>
      <c r="T210" s="1" t="s">
        <v>49</v>
      </c>
      <c r="U210" s="1" t="s">
        <v>70</v>
      </c>
      <c r="V210" s="1">
        <v>3</v>
      </c>
      <c r="W210" s="1" t="s">
        <v>71</v>
      </c>
      <c r="X210" s="8"/>
      <c r="Y210" s="1" t="s">
        <v>72</v>
      </c>
      <c r="Z210" s="1" t="s">
        <v>52</v>
      </c>
      <c r="AA210" s="1" t="s">
        <v>53</v>
      </c>
      <c r="AB210" s="1" t="s">
        <v>2181</v>
      </c>
      <c r="AC210" s="8" t="s">
        <v>3329</v>
      </c>
      <c r="AD210" s="1" t="s">
        <v>2182</v>
      </c>
      <c r="AE210" s="8" t="s">
        <v>3265</v>
      </c>
      <c r="AF210" s="1" t="s">
        <v>2183</v>
      </c>
      <c r="AG210" s="8" t="s">
        <v>3426</v>
      </c>
      <c r="AH210" s="1">
        <v>2</v>
      </c>
      <c r="AI210" s="1" t="s">
        <v>2184</v>
      </c>
      <c r="AJ210" s="8" t="s">
        <v>3971</v>
      </c>
      <c r="AK210" s="1">
        <v>4</v>
      </c>
      <c r="AL210" s="1" t="s">
        <v>2185</v>
      </c>
      <c r="AM210" s="8" t="s">
        <v>3589</v>
      </c>
      <c r="AN210" s="1">
        <v>2</v>
      </c>
      <c r="AO210" s="1" t="s">
        <v>2186</v>
      </c>
      <c r="AP210" s="8" t="s">
        <v>3969</v>
      </c>
      <c r="AQ210" s="1">
        <v>3</v>
      </c>
      <c r="AR210" s="1" t="s">
        <v>60</v>
      </c>
      <c r="AS210" s="1" t="s">
        <v>2187</v>
      </c>
      <c r="AT210" s="8" t="s">
        <v>3302</v>
      </c>
      <c r="AU210" s="1" t="s">
        <v>62</v>
      </c>
      <c r="AV210" s="1" t="s">
        <v>160</v>
      </c>
      <c r="AW210" s="1" t="s">
        <v>64</v>
      </c>
      <c r="AX210" s="1" t="s">
        <v>2188</v>
      </c>
      <c r="AY210" s="8"/>
      <c r="AZ210" s="1" t="s">
        <v>65</v>
      </c>
      <c r="BA210" s="9"/>
      <c r="BB210" s="3" t="s">
        <v>6075</v>
      </c>
      <c r="BC210" s="18"/>
    </row>
    <row r="211" spans="1:58" s="9" customFormat="1" ht="92.4" x14ac:dyDescent="0.25">
      <c r="A211" s="1">
        <v>44065.02702361111</v>
      </c>
      <c r="B211" s="1" t="s">
        <v>38</v>
      </c>
      <c r="C211" s="1" t="s">
        <v>143</v>
      </c>
      <c r="D211" s="1">
        <v>2</v>
      </c>
      <c r="E211" s="1" t="s">
        <v>2189</v>
      </c>
      <c r="F211" s="8" t="s">
        <v>3472</v>
      </c>
      <c r="G211" s="1" t="s">
        <v>117</v>
      </c>
      <c r="H211" s="1" t="s">
        <v>2190</v>
      </c>
      <c r="I211" s="8" t="s">
        <v>3425</v>
      </c>
      <c r="J211" s="1" t="s">
        <v>146</v>
      </c>
      <c r="K211" s="1" t="s">
        <v>2191</v>
      </c>
      <c r="L211" s="8" t="s">
        <v>3313</v>
      </c>
      <c r="M211" s="1" t="s">
        <v>43</v>
      </c>
      <c r="N211" s="1" t="s">
        <v>2192</v>
      </c>
      <c r="O211" s="8" t="s">
        <v>3425</v>
      </c>
      <c r="P211" s="1" t="s">
        <v>87</v>
      </c>
      <c r="Q211" s="1" t="s">
        <v>2193</v>
      </c>
      <c r="R211" s="8" t="s">
        <v>3425</v>
      </c>
      <c r="S211" s="1" t="s">
        <v>47</v>
      </c>
      <c r="T211" s="1" t="s">
        <v>48</v>
      </c>
      <c r="U211" s="1" t="s">
        <v>48</v>
      </c>
      <c r="V211" s="1">
        <v>2</v>
      </c>
      <c r="W211" s="1" t="s">
        <v>71</v>
      </c>
      <c r="X211" s="8"/>
      <c r="Y211" s="1" t="s">
        <v>72</v>
      </c>
      <c r="Z211" s="1" t="s">
        <v>73</v>
      </c>
      <c r="AA211" s="1" t="s">
        <v>53</v>
      </c>
      <c r="AB211" s="1" t="s">
        <v>2194</v>
      </c>
      <c r="AC211" s="8" t="s">
        <v>4175</v>
      </c>
      <c r="AD211" s="1" t="s">
        <v>2195</v>
      </c>
      <c r="AE211" s="8" t="s">
        <v>3265</v>
      </c>
      <c r="AF211" s="1" t="s">
        <v>2196</v>
      </c>
      <c r="AG211" s="8" t="s">
        <v>3970</v>
      </c>
      <c r="AH211" s="1">
        <v>2</v>
      </c>
      <c r="AI211" s="1" t="s">
        <v>492</v>
      </c>
      <c r="AJ211" s="8" t="s">
        <v>3355</v>
      </c>
      <c r="AK211" s="1">
        <v>3</v>
      </c>
      <c r="AL211" s="1" t="s">
        <v>2197</v>
      </c>
      <c r="AM211" s="8" t="s">
        <v>3437</v>
      </c>
      <c r="AN211" s="1">
        <v>3</v>
      </c>
      <c r="AO211" s="1" t="s">
        <v>2198</v>
      </c>
      <c r="AP211" s="8" t="s">
        <v>3906</v>
      </c>
      <c r="AQ211" s="1">
        <v>3</v>
      </c>
      <c r="AR211" s="1" t="s">
        <v>60</v>
      </c>
      <c r="AS211" s="1" t="s">
        <v>2199</v>
      </c>
      <c r="AT211" s="8" t="s">
        <v>3427</v>
      </c>
      <c r="AU211" s="1" t="s">
        <v>62</v>
      </c>
      <c r="AV211" s="1" t="s">
        <v>160</v>
      </c>
      <c r="AW211" s="1" t="s">
        <v>64</v>
      </c>
      <c r="AX211" s="2"/>
      <c r="AZ211" s="1" t="s">
        <v>65</v>
      </c>
      <c r="BB211" s="3" t="s">
        <v>6075</v>
      </c>
      <c r="BC211" s="18"/>
      <c r="BD211" s="2"/>
      <c r="BE211" s="2"/>
      <c r="BF211" s="2"/>
    </row>
    <row r="212" spans="1:58" s="9" customFormat="1" ht="171.6" x14ac:dyDescent="0.25">
      <c r="A212" s="1">
        <v>44065.055181747681</v>
      </c>
      <c r="B212" s="1" t="s">
        <v>38</v>
      </c>
      <c r="C212" s="1" t="s">
        <v>39</v>
      </c>
      <c r="D212" s="1">
        <v>5</v>
      </c>
      <c r="E212" s="1" t="s">
        <v>2200</v>
      </c>
      <c r="F212" s="8" t="s">
        <v>3334</v>
      </c>
      <c r="G212" s="1" t="s">
        <v>117</v>
      </c>
      <c r="H212" s="13" t="s">
        <v>2201</v>
      </c>
      <c r="I212" s="8" t="s">
        <v>3945</v>
      </c>
      <c r="J212" s="1" t="s">
        <v>146</v>
      </c>
      <c r="K212" s="1" t="s">
        <v>2202</v>
      </c>
      <c r="L212" s="8" t="s">
        <v>4177</v>
      </c>
      <c r="M212" s="1" t="s">
        <v>101</v>
      </c>
      <c r="N212" s="13" t="s">
        <v>2203</v>
      </c>
      <c r="O212" s="8" t="s">
        <v>3972</v>
      </c>
      <c r="P212" s="1" t="s">
        <v>87</v>
      </c>
      <c r="Q212" s="1" t="s">
        <v>2204</v>
      </c>
      <c r="R212" s="8" t="s">
        <v>3259</v>
      </c>
      <c r="S212" s="1" t="s">
        <v>39</v>
      </c>
      <c r="T212" s="1" t="s">
        <v>49</v>
      </c>
      <c r="U212" s="1" t="s">
        <v>70</v>
      </c>
      <c r="V212" s="1">
        <v>4</v>
      </c>
      <c r="W212" s="1" t="s">
        <v>123</v>
      </c>
      <c r="X212" s="8"/>
      <c r="Y212" s="1" t="s">
        <v>135</v>
      </c>
      <c r="Z212" s="1" t="s">
        <v>52</v>
      </c>
      <c r="AA212" s="1" t="s">
        <v>53</v>
      </c>
      <c r="AB212" s="1" t="s">
        <v>2205</v>
      </c>
      <c r="AC212" s="8" t="s">
        <v>3244</v>
      </c>
      <c r="AD212" s="1" t="s">
        <v>2206</v>
      </c>
      <c r="AE212" s="8" t="s">
        <v>3265</v>
      </c>
      <c r="AF212" s="1" t="s">
        <v>2207</v>
      </c>
      <c r="AG212" s="8" t="s">
        <v>3973</v>
      </c>
      <c r="AH212" s="1">
        <v>3</v>
      </c>
      <c r="AI212" s="1" t="s">
        <v>2208</v>
      </c>
      <c r="AJ212" s="8" t="s">
        <v>4176</v>
      </c>
      <c r="AK212" s="1">
        <v>4</v>
      </c>
      <c r="AL212" s="1" t="s">
        <v>2209</v>
      </c>
      <c r="AM212" s="8" t="s">
        <v>3856</v>
      </c>
      <c r="AN212" s="1">
        <v>3</v>
      </c>
      <c r="AO212" s="1" t="s">
        <v>2210</v>
      </c>
      <c r="AP212" s="8" t="s">
        <v>3437</v>
      </c>
      <c r="AQ212" s="1">
        <v>5</v>
      </c>
      <c r="AR212" s="1" t="s">
        <v>80</v>
      </c>
      <c r="AS212" s="13" t="s">
        <v>2211</v>
      </c>
      <c r="AT212" s="8" t="s">
        <v>3405</v>
      </c>
      <c r="AU212" s="1" t="s">
        <v>62</v>
      </c>
      <c r="AV212" s="1" t="s">
        <v>160</v>
      </c>
      <c r="AW212" s="1" t="s">
        <v>64</v>
      </c>
      <c r="AX212" s="2"/>
      <c r="AZ212" s="1" t="s">
        <v>65</v>
      </c>
      <c r="BB212" s="3" t="s">
        <v>6075</v>
      </c>
      <c r="BC212" s="18"/>
      <c r="BD212" s="2"/>
      <c r="BE212" s="2"/>
      <c r="BF212" s="2"/>
    </row>
    <row r="213" spans="1:58" s="9" customFormat="1" ht="224.4" x14ac:dyDescent="0.25">
      <c r="A213" s="1">
        <v>44065.069658946755</v>
      </c>
      <c r="B213" s="1" t="s">
        <v>38</v>
      </c>
      <c r="C213" s="1" t="s">
        <v>39</v>
      </c>
      <c r="D213" s="1">
        <v>4</v>
      </c>
      <c r="E213" s="1" t="s">
        <v>2212</v>
      </c>
      <c r="F213" s="8" t="s">
        <v>3472</v>
      </c>
      <c r="G213" s="1" t="s">
        <v>41</v>
      </c>
      <c r="H213" s="1" t="s">
        <v>2213</v>
      </c>
      <c r="I213" s="8" t="s">
        <v>3425</v>
      </c>
      <c r="J213" s="2"/>
      <c r="K213" s="2"/>
      <c r="M213" s="1" t="s">
        <v>43</v>
      </c>
      <c r="N213" s="1" t="s">
        <v>2214</v>
      </c>
      <c r="O213" s="8" t="s">
        <v>3974</v>
      </c>
      <c r="P213" s="1" t="s">
        <v>45</v>
      </c>
      <c r="Q213" s="1" t="s">
        <v>2215</v>
      </c>
      <c r="R213" s="8" t="s">
        <v>3425</v>
      </c>
      <c r="S213" s="1" t="s">
        <v>47</v>
      </c>
      <c r="T213" s="1" t="s">
        <v>48</v>
      </c>
      <c r="U213" s="1" t="s">
        <v>49</v>
      </c>
      <c r="V213" s="1">
        <v>4</v>
      </c>
      <c r="W213" s="1" t="s">
        <v>2216</v>
      </c>
      <c r="X213" s="8" t="s">
        <v>3463</v>
      </c>
      <c r="Y213" s="1" t="s">
        <v>90</v>
      </c>
      <c r="Z213" s="1" t="s">
        <v>73</v>
      </c>
      <c r="AA213" s="1" t="s">
        <v>53</v>
      </c>
      <c r="AB213" s="1" t="s">
        <v>2217</v>
      </c>
      <c r="AC213" s="8" t="s">
        <v>3277</v>
      </c>
      <c r="AD213" s="1" t="s">
        <v>2218</v>
      </c>
      <c r="AE213" s="8" t="s">
        <v>6054</v>
      </c>
      <c r="AF213" s="1" t="s">
        <v>2219</v>
      </c>
      <c r="AG213" s="8" t="s">
        <v>3722</v>
      </c>
      <c r="AH213" s="1">
        <v>2</v>
      </c>
      <c r="AI213" s="1" t="s">
        <v>2220</v>
      </c>
      <c r="AJ213" s="8" t="s">
        <v>3975</v>
      </c>
      <c r="AK213" s="1">
        <v>3</v>
      </c>
      <c r="AL213" s="1" t="s">
        <v>2221</v>
      </c>
      <c r="AM213" s="8" t="s">
        <v>3302</v>
      </c>
      <c r="AN213" s="1">
        <v>4</v>
      </c>
      <c r="AO213" s="1" t="s">
        <v>2222</v>
      </c>
      <c r="AP213" s="8" t="s">
        <v>3976</v>
      </c>
      <c r="AQ213" s="1">
        <v>4</v>
      </c>
      <c r="AR213" s="1" t="s">
        <v>60</v>
      </c>
      <c r="AS213" s="1" t="s">
        <v>2223</v>
      </c>
      <c r="AT213" s="8" t="s">
        <v>3302</v>
      </c>
      <c r="AU213" s="1" t="s">
        <v>62</v>
      </c>
      <c r="AV213" s="1" t="s">
        <v>2224</v>
      </c>
      <c r="AW213" s="1" t="s">
        <v>64</v>
      </c>
      <c r="AX213" s="1" t="s">
        <v>2225</v>
      </c>
      <c r="AY213" s="8"/>
      <c r="AZ213" s="1" t="s">
        <v>65</v>
      </c>
      <c r="BB213" s="3" t="s">
        <v>6075</v>
      </c>
      <c r="BC213" s="18"/>
      <c r="BD213" s="2"/>
      <c r="BE213" s="2"/>
      <c r="BF213" s="2"/>
    </row>
    <row r="214" spans="1:58" s="9" customFormat="1" ht="105.6" x14ac:dyDescent="0.25">
      <c r="A214" s="1">
        <v>44065.117131099541</v>
      </c>
      <c r="B214" s="1" t="s">
        <v>38</v>
      </c>
      <c r="C214" s="1" t="s">
        <v>143</v>
      </c>
      <c r="D214" s="1">
        <v>1</v>
      </c>
      <c r="E214" s="1" t="s">
        <v>2251</v>
      </c>
      <c r="F214" s="8" t="s">
        <v>3981</v>
      </c>
      <c r="G214" s="1" t="s">
        <v>41</v>
      </c>
      <c r="H214" s="1" t="s">
        <v>2252</v>
      </c>
      <c r="I214" s="8" t="s">
        <v>3302</v>
      </c>
      <c r="J214" s="2"/>
      <c r="K214" s="2"/>
      <c r="M214" s="1" t="s">
        <v>101</v>
      </c>
      <c r="N214" s="1" t="s">
        <v>2253</v>
      </c>
      <c r="O214" s="8" t="s">
        <v>3611</v>
      </c>
      <c r="P214" s="1" t="s">
        <v>87</v>
      </c>
      <c r="Q214" s="1" t="s">
        <v>2254</v>
      </c>
      <c r="R214" s="8" t="s">
        <v>3286</v>
      </c>
      <c r="S214" s="1" t="s">
        <v>39</v>
      </c>
      <c r="T214" s="1" t="s">
        <v>48</v>
      </c>
      <c r="U214" s="1" t="s">
        <v>48</v>
      </c>
      <c r="V214" s="1">
        <v>1</v>
      </c>
      <c r="W214" s="1" t="s">
        <v>1549</v>
      </c>
      <c r="X214" s="8"/>
      <c r="Y214" s="1" t="s">
        <v>151</v>
      </c>
      <c r="Z214" s="1" t="s">
        <v>91</v>
      </c>
      <c r="AA214" s="1" t="s">
        <v>152</v>
      </c>
      <c r="AB214" s="1" t="s">
        <v>2255</v>
      </c>
      <c r="AC214" s="8" t="s">
        <v>3534</v>
      </c>
      <c r="AD214" s="1" t="s">
        <v>2256</v>
      </c>
      <c r="AE214" s="8" t="s">
        <v>3265</v>
      </c>
      <c r="AF214" s="1" t="s">
        <v>2257</v>
      </c>
      <c r="AG214" s="8" t="s">
        <v>3635</v>
      </c>
      <c r="AH214" s="1">
        <v>3</v>
      </c>
      <c r="AI214" s="1" t="s">
        <v>2258</v>
      </c>
      <c r="AJ214" s="8" t="s">
        <v>3939</v>
      </c>
      <c r="AK214" s="1">
        <v>4</v>
      </c>
      <c r="AL214" s="1" t="s">
        <v>2259</v>
      </c>
      <c r="AM214" s="8" t="s">
        <v>3423</v>
      </c>
      <c r="AN214" s="1">
        <v>4</v>
      </c>
      <c r="AO214" s="1" t="s">
        <v>2260</v>
      </c>
      <c r="AP214" s="8" t="s">
        <v>3355</v>
      </c>
      <c r="AQ214" s="1">
        <v>3</v>
      </c>
      <c r="AR214" s="1" t="s">
        <v>60</v>
      </c>
      <c r="AS214" s="1" t="s">
        <v>2261</v>
      </c>
      <c r="AT214" s="8" t="s">
        <v>3983</v>
      </c>
      <c r="AU214" s="1" t="s">
        <v>62</v>
      </c>
      <c r="AV214" s="1" t="s">
        <v>160</v>
      </c>
      <c r="AW214" s="1" t="s">
        <v>64</v>
      </c>
      <c r="AX214" s="2"/>
      <c r="AZ214" s="1" t="s">
        <v>65</v>
      </c>
      <c r="BB214" s="3" t="s">
        <v>6075</v>
      </c>
      <c r="BC214" s="18"/>
      <c r="BD214" s="2"/>
      <c r="BE214" s="2"/>
      <c r="BF214" s="2"/>
    </row>
    <row r="215" spans="1:58" s="9" customFormat="1" ht="211.2" x14ac:dyDescent="0.25">
      <c r="A215" s="1">
        <v>44065.125831400466</v>
      </c>
      <c r="B215" s="1" t="s">
        <v>38</v>
      </c>
      <c r="C215" s="1" t="s">
        <v>143</v>
      </c>
      <c r="D215" s="1">
        <v>5</v>
      </c>
      <c r="E215" s="1" t="s">
        <v>2262</v>
      </c>
      <c r="F215" s="8" t="s">
        <v>3423</v>
      </c>
      <c r="G215" s="1" t="s">
        <v>117</v>
      </c>
      <c r="H215" s="1" t="s">
        <v>2263</v>
      </c>
      <c r="I215" s="8" t="s">
        <v>3320</v>
      </c>
      <c r="J215" s="1" t="s">
        <v>146</v>
      </c>
      <c r="K215" s="1" t="s">
        <v>2264</v>
      </c>
      <c r="L215" s="8" t="s">
        <v>3984</v>
      </c>
      <c r="M215" s="1" t="s">
        <v>43</v>
      </c>
      <c r="N215" s="1" t="s">
        <v>2265</v>
      </c>
      <c r="O215" s="8" t="s">
        <v>3554</v>
      </c>
      <c r="P215" s="1" t="s">
        <v>87</v>
      </c>
      <c r="Q215" s="1" t="s">
        <v>2266</v>
      </c>
      <c r="R215" s="8" t="s">
        <v>3286</v>
      </c>
      <c r="S215" s="1" t="s">
        <v>89</v>
      </c>
      <c r="T215" s="1" t="s">
        <v>48</v>
      </c>
      <c r="U215" s="1" t="s">
        <v>49</v>
      </c>
      <c r="V215" s="1">
        <v>5</v>
      </c>
      <c r="W215" s="1" t="s">
        <v>2267</v>
      </c>
      <c r="X215" s="8"/>
      <c r="Y215" s="1" t="s">
        <v>72</v>
      </c>
      <c r="Z215" s="1" t="s">
        <v>52</v>
      </c>
      <c r="AA215" s="1" t="s">
        <v>152</v>
      </c>
      <c r="AB215" s="1" t="s">
        <v>2268</v>
      </c>
      <c r="AC215" s="8" t="s">
        <v>3334</v>
      </c>
      <c r="AD215" s="1" t="s">
        <v>2269</v>
      </c>
      <c r="AE215" s="8" t="s">
        <v>3265</v>
      </c>
      <c r="AF215" s="1" t="s">
        <v>2270</v>
      </c>
      <c r="AG215" s="8" t="s">
        <v>3635</v>
      </c>
      <c r="AH215" s="1">
        <v>2</v>
      </c>
      <c r="AI215" s="1" t="s">
        <v>2271</v>
      </c>
      <c r="AJ215" s="8" t="s">
        <v>3355</v>
      </c>
      <c r="AK215" s="1">
        <v>4</v>
      </c>
      <c r="AL215" s="1" t="s">
        <v>2272</v>
      </c>
      <c r="AM215" s="8" t="s">
        <v>3985</v>
      </c>
      <c r="AN215" s="1">
        <v>3</v>
      </c>
      <c r="AO215" s="1" t="s">
        <v>2273</v>
      </c>
      <c r="AP215" s="8" t="s">
        <v>3906</v>
      </c>
      <c r="AQ215" s="1">
        <v>4</v>
      </c>
      <c r="AR215" s="1" t="s">
        <v>80</v>
      </c>
      <c r="AS215" s="1" t="s">
        <v>2274</v>
      </c>
      <c r="AT215" s="8" t="s">
        <v>3986</v>
      </c>
      <c r="AU215" s="1" t="s">
        <v>406</v>
      </c>
      <c r="AV215" s="1" t="s">
        <v>63</v>
      </c>
      <c r="AW215" s="1" t="s">
        <v>2275</v>
      </c>
      <c r="AX215" s="1" t="s">
        <v>2276</v>
      </c>
      <c r="AY215" s="8"/>
      <c r="AZ215" s="1" t="s">
        <v>65</v>
      </c>
      <c r="BB215" s="3" t="s">
        <v>6075</v>
      </c>
      <c r="BC215" s="18"/>
      <c r="BD215" s="2"/>
      <c r="BE215" s="2"/>
      <c r="BF215" s="2"/>
    </row>
    <row r="216" spans="1:58" s="9" customFormat="1" ht="92.4" x14ac:dyDescent="0.25">
      <c r="A216" s="1">
        <v>44065.131988055553</v>
      </c>
      <c r="B216" s="1" t="s">
        <v>38</v>
      </c>
      <c r="C216" s="1" t="s">
        <v>143</v>
      </c>
      <c r="D216" s="1">
        <v>3</v>
      </c>
      <c r="E216" s="1" t="s">
        <v>2277</v>
      </c>
      <c r="F216" s="8" t="s">
        <v>3290</v>
      </c>
      <c r="G216" s="1" t="s">
        <v>41</v>
      </c>
      <c r="H216" s="1" t="s">
        <v>2278</v>
      </c>
      <c r="I216" s="8" t="s">
        <v>3987</v>
      </c>
      <c r="J216" s="2"/>
      <c r="K216" s="2"/>
      <c r="M216" s="1" t="s">
        <v>43</v>
      </c>
      <c r="N216" s="1" t="s">
        <v>2279</v>
      </c>
      <c r="O216" s="8" t="s">
        <v>3244</v>
      </c>
      <c r="P216" s="1" t="s">
        <v>45</v>
      </c>
      <c r="Q216" s="1" t="s">
        <v>1923</v>
      </c>
      <c r="R216" s="8" t="s">
        <v>3239</v>
      </c>
      <c r="S216" s="1" t="s">
        <v>47</v>
      </c>
      <c r="T216" s="1" t="s">
        <v>48</v>
      </c>
      <c r="U216" s="1" t="s">
        <v>49</v>
      </c>
      <c r="V216" s="1">
        <v>4</v>
      </c>
      <c r="W216" s="16" t="s">
        <v>2280</v>
      </c>
      <c r="X216" s="16" t="s">
        <v>6037</v>
      </c>
      <c r="Y216" s="1" t="s">
        <v>324</v>
      </c>
      <c r="Z216" s="1" t="s">
        <v>91</v>
      </c>
      <c r="AA216" s="1" t="s">
        <v>152</v>
      </c>
      <c r="AB216" s="1" t="s">
        <v>122</v>
      </c>
      <c r="AC216" s="8" t="s">
        <v>3265</v>
      </c>
      <c r="AD216" s="1" t="s">
        <v>514</v>
      </c>
      <c r="AE216" s="8" t="s">
        <v>3241</v>
      </c>
      <c r="AF216" s="1" t="s">
        <v>2281</v>
      </c>
      <c r="AG216" s="8" t="s">
        <v>3340</v>
      </c>
      <c r="AH216" s="1">
        <v>3</v>
      </c>
      <c r="AI216" s="1" t="s">
        <v>2282</v>
      </c>
      <c r="AJ216" s="8" t="s">
        <v>3865</v>
      </c>
      <c r="AK216" s="1">
        <v>3</v>
      </c>
      <c r="AL216" s="1" t="s">
        <v>1152</v>
      </c>
      <c r="AM216" s="8" t="s">
        <v>3355</v>
      </c>
      <c r="AN216" s="1">
        <v>4</v>
      </c>
      <c r="AO216" s="1" t="s">
        <v>2283</v>
      </c>
      <c r="AP216" s="8" t="s">
        <v>3423</v>
      </c>
      <c r="AQ216" s="1">
        <v>5</v>
      </c>
      <c r="AR216" s="1" t="s">
        <v>80</v>
      </c>
      <c r="AS216" s="1" t="s">
        <v>2284</v>
      </c>
      <c r="AT216" s="8" t="s">
        <v>3302</v>
      </c>
      <c r="AU216" s="1" t="s">
        <v>62</v>
      </c>
      <c r="AV216" s="1" t="s">
        <v>160</v>
      </c>
      <c r="AW216" s="1" t="s">
        <v>64</v>
      </c>
      <c r="AX216" s="1" t="s">
        <v>2285</v>
      </c>
      <c r="AY216" s="8"/>
      <c r="AZ216" s="16" t="s">
        <v>2286</v>
      </c>
      <c r="BA216" s="9" t="s">
        <v>3273</v>
      </c>
      <c r="BB216" s="3" t="s">
        <v>6075</v>
      </c>
      <c r="BC216" s="18"/>
      <c r="BD216" s="2"/>
      <c r="BE216" s="2"/>
      <c r="BF216" s="2"/>
    </row>
    <row r="217" spans="1:58" s="9" customFormat="1" ht="92.4" x14ac:dyDescent="0.25">
      <c r="A217" s="1">
        <v>44065.139689421296</v>
      </c>
      <c r="B217" s="1" t="s">
        <v>38</v>
      </c>
      <c r="C217" s="1" t="s">
        <v>47</v>
      </c>
      <c r="D217" s="1">
        <v>4</v>
      </c>
      <c r="E217" s="1" t="s">
        <v>2287</v>
      </c>
      <c r="F217" s="8" t="s">
        <v>3449</v>
      </c>
      <c r="G217" s="1" t="s">
        <v>41</v>
      </c>
      <c r="H217" s="1" t="s">
        <v>2288</v>
      </c>
      <c r="I217" s="8" t="s">
        <v>3988</v>
      </c>
      <c r="J217" s="2"/>
      <c r="K217" s="2"/>
      <c r="M217" s="1" t="s">
        <v>43</v>
      </c>
      <c r="N217" s="1" t="s">
        <v>2289</v>
      </c>
      <c r="O217" s="8" t="s">
        <v>3244</v>
      </c>
      <c r="P217" s="1" t="s">
        <v>87</v>
      </c>
      <c r="Q217" s="1" t="s">
        <v>2290</v>
      </c>
      <c r="R217" s="8" t="s">
        <v>3286</v>
      </c>
      <c r="S217" s="1" t="s">
        <v>89</v>
      </c>
      <c r="T217" s="1" t="s">
        <v>49</v>
      </c>
      <c r="U217" s="1" t="s">
        <v>70</v>
      </c>
      <c r="V217" s="1">
        <v>4</v>
      </c>
      <c r="W217" s="1" t="s">
        <v>71</v>
      </c>
      <c r="X217" s="8"/>
      <c r="Y217" s="1" t="s">
        <v>90</v>
      </c>
      <c r="Z217" s="1" t="s">
        <v>73</v>
      </c>
      <c r="AA217" s="1" t="s">
        <v>152</v>
      </c>
      <c r="AB217" s="1" t="s">
        <v>2291</v>
      </c>
      <c r="AC217" s="8" t="s">
        <v>3239</v>
      </c>
      <c r="AD217" s="1" t="s">
        <v>2292</v>
      </c>
      <c r="AE217" s="8" t="s">
        <v>3265</v>
      </c>
      <c r="AF217" s="1" t="s">
        <v>2293</v>
      </c>
      <c r="AG217" s="8" t="s">
        <v>3989</v>
      </c>
      <c r="AH217" s="1">
        <v>3</v>
      </c>
      <c r="AI217" s="1" t="s">
        <v>2294</v>
      </c>
      <c r="AJ217" s="8" t="s">
        <v>3414</v>
      </c>
      <c r="AK217" s="1">
        <v>4</v>
      </c>
      <c r="AL217" s="1" t="s">
        <v>2295</v>
      </c>
      <c r="AM217" s="8" t="s">
        <v>3939</v>
      </c>
      <c r="AN217" s="1">
        <v>5</v>
      </c>
      <c r="AO217" s="1" t="s">
        <v>2296</v>
      </c>
      <c r="AP217" s="8" t="s">
        <v>3556</v>
      </c>
      <c r="AQ217" s="1">
        <v>4</v>
      </c>
      <c r="AR217" s="1" t="s">
        <v>140</v>
      </c>
      <c r="AS217" s="1" t="s">
        <v>2297</v>
      </c>
      <c r="AT217" s="8" t="s">
        <v>3302</v>
      </c>
      <c r="AU217" s="1" t="s">
        <v>62</v>
      </c>
      <c r="AV217" s="1" t="s">
        <v>142</v>
      </c>
      <c r="AW217" s="1" t="s">
        <v>64</v>
      </c>
      <c r="AX217" s="1" t="s">
        <v>2298</v>
      </c>
      <c r="AY217" s="8"/>
      <c r="AZ217" s="1" t="s">
        <v>65</v>
      </c>
      <c r="BB217" s="3" t="s">
        <v>6075</v>
      </c>
      <c r="BC217" s="18"/>
      <c r="BD217" s="2"/>
      <c r="BE217" s="2"/>
      <c r="BF217" s="2"/>
    </row>
    <row r="218" spans="1:58" s="9" customFormat="1" ht="290.39999999999998" x14ac:dyDescent="0.25">
      <c r="A218" s="1">
        <v>44065.188805196754</v>
      </c>
      <c r="B218" s="1" t="s">
        <v>38</v>
      </c>
      <c r="C218" s="1" t="s">
        <v>143</v>
      </c>
      <c r="D218" s="1">
        <v>1</v>
      </c>
      <c r="E218" s="1" t="s">
        <v>2311</v>
      </c>
      <c r="F218" s="8" t="s">
        <v>3992</v>
      </c>
      <c r="G218" s="1" t="s">
        <v>117</v>
      </c>
      <c r="H218" s="1" t="s">
        <v>2312</v>
      </c>
      <c r="I218" s="8" t="s">
        <v>4180</v>
      </c>
      <c r="J218" s="1" t="s">
        <v>146</v>
      </c>
      <c r="K218" s="1" t="s">
        <v>2313</v>
      </c>
      <c r="L218" s="8" t="s">
        <v>4181</v>
      </c>
      <c r="M218" s="1" t="s">
        <v>43</v>
      </c>
      <c r="N218" s="1" t="s">
        <v>2314</v>
      </c>
      <c r="O218" s="8" t="s">
        <v>3993</v>
      </c>
      <c r="P218" s="1" t="s">
        <v>87</v>
      </c>
      <c r="Q218" s="1" t="s">
        <v>2315</v>
      </c>
      <c r="R218" s="8" t="s">
        <v>3277</v>
      </c>
      <c r="S218" s="1" t="s">
        <v>47</v>
      </c>
      <c r="T218" s="1" t="s">
        <v>48</v>
      </c>
      <c r="U218" s="1" t="s">
        <v>49</v>
      </c>
      <c r="V218" s="1">
        <v>3</v>
      </c>
      <c r="W218" s="13" t="s">
        <v>2316</v>
      </c>
      <c r="X218" s="8" t="s">
        <v>3463</v>
      </c>
      <c r="Y218" s="1" t="s">
        <v>51</v>
      </c>
      <c r="Z218" s="1" t="s">
        <v>73</v>
      </c>
      <c r="AA218" s="1" t="s">
        <v>53</v>
      </c>
      <c r="AB218" s="1" t="s">
        <v>2317</v>
      </c>
      <c r="AC218" s="8" t="s">
        <v>3264</v>
      </c>
      <c r="AD218" s="1" t="s">
        <v>2318</v>
      </c>
      <c r="AE218" s="8" t="s">
        <v>3425</v>
      </c>
      <c r="AF218" s="1" t="s">
        <v>2319</v>
      </c>
      <c r="AG218" s="8" t="s">
        <v>3758</v>
      </c>
      <c r="AH218" s="1">
        <v>3</v>
      </c>
      <c r="AI218" s="1" t="s">
        <v>2320</v>
      </c>
      <c r="AJ218" s="8" t="s">
        <v>3385</v>
      </c>
      <c r="AK218" s="1">
        <v>3</v>
      </c>
      <c r="AL218" s="1" t="s">
        <v>2321</v>
      </c>
      <c r="AM218" s="8" t="s">
        <v>3994</v>
      </c>
      <c r="AN218" s="1">
        <v>3</v>
      </c>
      <c r="AO218" s="1" t="s">
        <v>2322</v>
      </c>
      <c r="AP218" s="8" t="s">
        <v>3355</v>
      </c>
      <c r="AQ218" s="1">
        <v>3</v>
      </c>
      <c r="AR218" s="1" t="s">
        <v>140</v>
      </c>
      <c r="AS218" s="1" t="s">
        <v>2323</v>
      </c>
      <c r="AT218" s="8" t="s">
        <v>3995</v>
      </c>
      <c r="AU218" s="1" t="s">
        <v>112</v>
      </c>
      <c r="AV218" s="1" t="s">
        <v>160</v>
      </c>
      <c r="AW218" s="1" t="s">
        <v>64</v>
      </c>
      <c r="AX218" s="2"/>
      <c r="AZ218" s="1" t="s">
        <v>65</v>
      </c>
      <c r="BB218" s="3" t="s">
        <v>6075</v>
      </c>
      <c r="BC218" s="18"/>
      <c r="BD218" s="2"/>
      <c r="BE218" s="2"/>
      <c r="BF218" s="2"/>
    </row>
    <row r="219" spans="1:58" s="9" customFormat="1" ht="211.2" x14ac:dyDescent="0.25">
      <c r="A219" s="1">
        <v>44065.197706354171</v>
      </c>
      <c r="B219" s="1" t="s">
        <v>38</v>
      </c>
      <c r="C219" s="1" t="s">
        <v>143</v>
      </c>
      <c r="D219" s="1">
        <v>1</v>
      </c>
      <c r="E219" s="1" t="s">
        <v>2324</v>
      </c>
      <c r="F219" s="8" t="s">
        <v>3472</v>
      </c>
      <c r="G219" s="1" t="s">
        <v>117</v>
      </c>
      <c r="H219" s="1" t="s">
        <v>2325</v>
      </c>
      <c r="I219" s="8" t="s">
        <v>3642</v>
      </c>
      <c r="J219" s="1" t="s">
        <v>146</v>
      </c>
      <c r="K219" s="1" t="s">
        <v>2326</v>
      </c>
      <c r="L219" s="8" t="s">
        <v>3870</v>
      </c>
      <c r="M219" s="1" t="s">
        <v>43</v>
      </c>
      <c r="N219" s="13" t="s">
        <v>2327</v>
      </c>
      <c r="O219" s="8" t="s">
        <v>4182</v>
      </c>
      <c r="P219" s="1" t="s">
        <v>87</v>
      </c>
      <c r="Q219" s="1" t="s">
        <v>2328</v>
      </c>
      <c r="R219" s="8" t="s">
        <v>3259</v>
      </c>
      <c r="S219" s="1" t="s">
        <v>89</v>
      </c>
      <c r="T219" s="1" t="s">
        <v>48</v>
      </c>
      <c r="U219" s="1" t="s">
        <v>48</v>
      </c>
      <c r="V219" s="1">
        <v>1</v>
      </c>
      <c r="W219" s="1" t="s">
        <v>71</v>
      </c>
      <c r="X219" s="8"/>
      <c r="Y219" s="1" t="s">
        <v>51</v>
      </c>
      <c r="Z219" s="1" t="s">
        <v>91</v>
      </c>
      <c r="AA219" s="1" t="s">
        <v>152</v>
      </c>
      <c r="AB219" s="1" t="s">
        <v>2329</v>
      </c>
      <c r="AC219" s="8" t="s">
        <v>3716</v>
      </c>
      <c r="AD219" s="1" t="s">
        <v>2330</v>
      </c>
      <c r="AE219" s="8" t="s">
        <v>6054</v>
      </c>
      <c r="AF219" s="1" t="s">
        <v>2331</v>
      </c>
      <c r="AG219" s="8" t="s">
        <v>3996</v>
      </c>
      <c r="AH219" s="1">
        <v>3</v>
      </c>
      <c r="AI219" s="1" t="s">
        <v>2332</v>
      </c>
      <c r="AJ219" s="8" t="s">
        <v>3996</v>
      </c>
      <c r="AK219" s="1">
        <v>3</v>
      </c>
      <c r="AL219" s="1" t="s">
        <v>2333</v>
      </c>
      <c r="AM219" s="8" t="s">
        <v>3996</v>
      </c>
      <c r="AN219" s="1">
        <v>3</v>
      </c>
      <c r="AO219" s="1" t="s">
        <v>1880</v>
      </c>
      <c r="AP219" s="8" t="s">
        <v>3241</v>
      </c>
      <c r="AQ219" s="1">
        <v>3</v>
      </c>
      <c r="AR219" s="1" t="s">
        <v>80</v>
      </c>
      <c r="AS219" s="1" t="s">
        <v>2334</v>
      </c>
      <c r="AT219" s="8" t="s">
        <v>3293</v>
      </c>
      <c r="AU219" s="1" t="s">
        <v>406</v>
      </c>
      <c r="AV219" s="1" t="s">
        <v>2335</v>
      </c>
      <c r="AW219" s="1" t="s">
        <v>64</v>
      </c>
      <c r="AX219" s="1" t="s">
        <v>2336</v>
      </c>
      <c r="AY219" s="8"/>
      <c r="AZ219" s="1" t="s">
        <v>65</v>
      </c>
      <c r="BB219" s="3" t="s">
        <v>6075</v>
      </c>
      <c r="BC219" s="18"/>
      <c r="BD219" s="2"/>
      <c r="BE219" s="2"/>
      <c r="BF219" s="2"/>
    </row>
    <row r="220" spans="1:58" s="9" customFormat="1" ht="224.4" x14ac:dyDescent="0.25">
      <c r="A220" s="1">
        <v>44065.205479421296</v>
      </c>
      <c r="B220" s="1" t="s">
        <v>38</v>
      </c>
      <c r="C220" s="1" t="s">
        <v>39</v>
      </c>
      <c r="D220" s="1">
        <v>4</v>
      </c>
      <c r="E220" s="1" t="s">
        <v>2337</v>
      </c>
      <c r="F220" s="8" t="s">
        <v>3997</v>
      </c>
      <c r="G220" s="1" t="s">
        <v>117</v>
      </c>
      <c r="H220" s="1" t="s">
        <v>2338</v>
      </c>
      <c r="I220" s="8" t="s">
        <v>3286</v>
      </c>
      <c r="J220" s="1" t="s">
        <v>146</v>
      </c>
      <c r="K220" s="1" t="s">
        <v>2339</v>
      </c>
      <c r="L220" s="8" t="s">
        <v>3998</v>
      </c>
      <c r="M220" s="1" t="s">
        <v>101</v>
      </c>
      <c r="N220" s="1" t="s">
        <v>2340</v>
      </c>
      <c r="O220" s="8" t="s">
        <v>3870</v>
      </c>
      <c r="P220" s="1" t="s">
        <v>87</v>
      </c>
      <c r="Q220" s="1" t="s">
        <v>2341</v>
      </c>
      <c r="R220" s="8" t="s">
        <v>3425</v>
      </c>
      <c r="S220" s="1" t="s">
        <v>209</v>
      </c>
      <c r="T220" s="1" t="s">
        <v>48</v>
      </c>
      <c r="U220" s="1" t="s">
        <v>49</v>
      </c>
      <c r="V220" s="1">
        <v>5</v>
      </c>
      <c r="W220" s="1" t="s">
        <v>243</v>
      </c>
      <c r="X220" s="8"/>
      <c r="Y220" s="1" t="s">
        <v>72</v>
      </c>
      <c r="Z220" s="1" t="s">
        <v>52</v>
      </c>
      <c r="AA220" s="1" t="s">
        <v>53</v>
      </c>
      <c r="AB220" s="1" t="s">
        <v>2342</v>
      </c>
      <c r="AC220" s="8" t="s">
        <v>4183</v>
      </c>
      <c r="AD220" s="1" t="s">
        <v>2343</v>
      </c>
      <c r="AE220" s="8" t="s">
        <v>3265</v>
      </c>
      <c r="AF220" s="1" t="s">
        <v>2344</v>
      </c>
      <c r="AG220" s="8" t="s">
        <v>3999</v>
      </c>
      <c r="AH220" s="1">
        <v>4</v>
      </c>
      <c r="AI220" s="1" t="s">
        <v>2345</v>
      </c>
      <c r="AJ220" s="8" t="s">
        <v>3556</v>
      </c>
      <c r="AK220" s="1">
        <v>5</v>
      </c>
      <c r="AL220" s="1" t="s">
        <v>2346</v>
      </c>
      <c r="AM220" s="8" t="s">
        <v>3240</v>
      </c>
      <c r="AN220" s="1">
        <v>4</v>
      </c>
      <c r="AO220" s="13" t="s">
        <v>2347</v>
      </c>
      <c r="AP220" s="8" t="s">
        <v>3634</v>
      </c>
      <c r="AQ220" s="1">
        <v>4</v>
      </c>
      <c r="AR220" s="1" t="s">
        <v>60</v>
      </c>
      <c r="AS220" s="1" t="s">
        <v>2348</v>
      </c>
      <c r="AT220" s="8" t="s">
        <v>3302</v>
      </c>
      <c r="AU220" s="1" t="s">
        <v>62</v>
      </c>
      <c r="AV220" s="1" t="s">
        <v>63</v>
      </c>
      <c r="AW220" s="1" t="s">
        <v>64</v>
      </c>
      <c r="AX220" s="1" t="s">
        <v>2349</v>
      </c>
      <c r="AY220" s="8"/>
      <c r="AZ220" s="1" t="s">
        <v>65</v>
      </c>
      <c r="BB220" s="3" t="s">
        <v>6075</v>
      </c>
      <c r="BC220" s="18"/>
      <c r="BD220" s="2"/>
      <c r="BE220" s="2"/>
      <c r="BF220" s="2"/>
    </row>
    <row r="221" spans="1:58" s="9" customFormat="1" ht="198" x14ac:dyDescent="0.25">
      <c r="A221" s="1">
        <v>44065.264693703706</v>
      </c>
      <c r="B221" s="1" t="s">
        <v>38</v>
      </c>
      <c r="C221" s="1" t="s">
        <v>39</v>
      </c>
      <c r="D221" s="1">
        <v>2</v>
      </c>
      <c r="E221" s="1" t="s">
        <v>2350</v>
      </c>
      <c r="F221" s="8" t="s">
        <v>3732</v>
      </c>
      <c r="G221" s="1" t="s">
        <v>41</v>
      </c>
      <c r="H221" s="1" t="s">
        <v>2351</v>
      </c>
      <c r="I221" s="8" t="s">
        <v>3325</v>
      </c>
      <c r="J221" s="2"/>
      <c r="K221" s="2"/>
      <c r="M221" s="1" t="s">
        <v>43</v>
      </c>
      <c r="N221" s="1" t="s">
        <v>2352</v>
      </c>
      <c r="O221" s="8" t="s">
        <v>3244</v>
      </c>
      <c r="P221" s="1" t="s">
        <v>45</v>
      </c>
      <c r="Q221" s="1" t="s">
        <v>2353</v>
      </c>
      <c r="R221" s="8" t="s">
        <v>3998</v>
      </c>
      <c r="S221" s="1" t="s">
        <v>47</v>
      </c>
      <c r="T221" s="1" t="s">
        <v>48</v>
      </c>
      <c r="U221" s="1" t="s">
        <v>49</v>
      </c>
      <c r="V221" s="1">
        <v>4</v>
      </c>
      <c r="W221" s="1" t="s">
        <v>123</v>
      </c>
      <c r="X221" s="8"/>
      <c r="Y221" s="1" t="s">
        <v>72</v>
      </c>
      <c r="Z221" s="1" t="s">
        <v>214</v>
      </c>
      <c r="AA221" s="1" t="s">
        <v>152</v>
      </c>
      <c r="AB221" s="1" t="s">
        <v>2354</v>
      </c>
      <c r="AC221" s="8" t="s">
        <v>4184</v>
      </c>
      <c r="AD221" s="1" t="s">
        <v>2355</v>
      </c>
      <c r="AE221" s="8" t="s">
        <v>3425</v>
      </c>
      <c r="AF221" s="1" t="s">
        <v>2356</v>
      </c>
      <c r="AG221" s="8" t="s">
        <v>4000</v>
      </c>
      <c r="AH221" s="1">
        <v>3</v>
      </c>
      <c r="AI221" s="1" t="s">
        <v>2357</v>
      </c>
      <c r="AJ221" s="8" t="s">
        <v>3556</v>
      </c>
      <c r="AK221" s="1">
        <v>4</v>
      </c>
      <c r="AL221" s="1" t="s">
        <v>2358</v>
      </c>
      <c r="AM221" s="8" t="s">
        <v>3437</v>
      </c>
      <c r="AN221" s="1">
        <v>4</v>
      </c>
      <c r="AO221" s="1" t="s">
        <v>2359</v>
      </c>
      <c r="AP221" s="8" t="s">
        <v>4001</v>
      </c>
      <c r="AQ221" s="1">
        <v>3</v>
      </c>
      <c r="AR221" s="1" t="s">
        <v>60</v>
      </c>
      <c r="AS221" s="1" t="s">
        <v>2360</v>
      </c>
      <c r="AT221" s="8" t="s">
        <v>3302</v>
      </c>
      <c r="AU221" s="1" t="s">
        <v>112</v>
      </c>
      <c r="AV221" s="1" t="s">
        <v>160</v>
      </c>
      <c r="AW221" s="1" t="s">
        <v>64</v>
      </c>
      <c r="AX221" s="2"/>
      <c r="AZ221" s="1" t="s">
        <v>65</v>
      </c>
      <c r="BB221" s="3" t="s">
        <v>6075</v>
      </c>
      <c r="BC221" s="18"/>
      <c r="BD221" s="2"/>
      <c r="BE221" s="2"/>
      <c r="BF221" s="2"/>
    </row>
    <row r="222" spans="1:58" s="9" customFormat="1" ht="92.4" x14ac:dyDescent="0.25">
      <c r="A222" s="1">
        <v>44065.282580567131</v>
      </c>
      <c r="B222" s="1" t="s">
        <v>38</v>
      </c>
      <c r="C222" s="1" t="s">
        <v>115</v>
      </c>
      <c r="D222" s="1">
        <v>5</v>
      </c>
      <c r="E222" s="1" t="s">
        <v>2361</v>
      </c>
      <c r="F222" s="8" t="s">
        <v>3719</v>
      </c>
      <c r="G222" s="1" t="s">
        <v>117</v>
      </c>
      <c r="H222" s="1" t="s">
        <v>2362</v>
      </c>
      <c r="I222" s="8" t="s">
        <v>3449</v>
      </c>
      <c r="J222" s="1" t="s">
        <v>119</v>
      </c>
      <c r="K222" s="1" t="s">
        <v>2363</v>
      </c>
      <c r="L222" s="8" t="s">
        <v>3302</v>
      </c>
      <c r="M222" s="1" t="s">
        <v>43</v>
      </c>
      <c r="N222" s="1" t="s">
        <v>2364</v>
      </c>
      <c r="O222" s="8" t="s">
        <v>4185</v>
      </c>
      <c r="P222" s="1" t="s">
        <v>45</v>
      </c>
      <c r="Q222" s="1" t="s">
        <v>2365</v>
      </c>
      <c r="R222" s="8" t="s">
        <v>3265</v>
      </c>
      <c r="S222" s="1" t="s">
        <v>47</v>
      </c>
      <c r="T222" s="1" t="s">
        <v>48</v>
      </c>
      <c r="U222" s="1" t="s">
        <v>49</v>
      </c>
      <c r="V222" s="1">
        <v>4</v>
      </c>
      <c r="W222" s="1" t="s">
        <v>71</v>
      </c>
      <c r="X222" s="8"/>
      <c r="Y222" s="1" t="s">
        <v>72</v>
      </c>
      <c r="Z222" s="1" t="s">
        <v>73</v>
      </c>
      <c r="AA222" s="1" t="s">
        <v>53</v>
      </c>
      <c r="AB222" s="1" t="s">
        <v>2366</v>
      </c>
      <c r="AC222" s="8" t="s">
        <v>3329</v>
      </c>
      <c r="AD222" s="1" t="s">
        <v>1675</v>
      </c>
      <c r="AE222" s="8" t="s">
        <v>3265</v>
      </c>
      <c r="AF222" s="1" t="s">
        <v>2367</v>
      </c>
      <c r="AG222" s="8" t="s">
        <v>3635</v>
      </c>
      <c r="AH222" s="1">
        <v>2</v>
      </c>
      <c r="AI222" s="1" t="s">
        <v>2368</v>
      </c>
      <c r="AJ222" s="8" t="s">
        <v>3302</v>
      </c>
      <c r="AK222" s="1">
        <v>3</v>
      </c>
      <c r="AL222" s="1" t="s">
        <v>2369</v>
      </c>
      <c r="AM222" s="8" t="s">
        <v>3906</v>
      </c>
      <c r="AN222" s="1">
        <v>4</v>
      </c>
      <c r="AO222" s="1" t="s">
        <v>2370</v>
      </c>
      <c r="AP222" s="8" t="s">
        <v>3437</v>
      </c>
      <c r="AQ222" s="1">
        <v>4</v>
      </c>
      <c r="AR222" s="1" t="s">
        <v>80</v>
      </c>
      <c r="AS222" s="1" t="s">
        <v>2371</v>
      </c>
      <c r="AT222" s="8" t="s">
        <v>3447</v>
      </c>
      <c r="AU222" s="1" t="s">
        <v>62</v>
      </c>
      <c r="AV222" s="1" t="s">
        <v>63</v>
      </c>
      <c r="AW222" s="1" t="s">
        <v>64</v>
      </c>
      <c r="AX222" s="1" t="s">
        <v>2372</v>
      </c>
      <c r="AY222" s="8"/>
      <c r="AZ222" s="1" t="s">
        <v>65</v>
      </c>
      <c r="BB222" s="3" t="s">
        <v>6075</v>
      </c>
      <c r="BC222" s="18"/>
      <c r="BD222" s="2"/>
      <c r="BE222" s="2"/>
      <c r="BF222" s="2"/>
    </row>
    <row r="223" spans="1:58" s="9" customFormat="1" ht="132" x14ac:dyDescent="0.25">
      <c r="A223" s="1">
        <v>44065.422905277781</v>
      </c>
      <c r="B223" s="1" t="s">
        <v>38</v>
      </c>
      <c r="C223" s="1" t="s">
        <v>143</v>
      </c>
      <c r="D223" s="1">
        <v>2</v>
      </c>
      <c r="E223" s="1" t="s">
        <v>2373</v>
      </c>
      <c r="F223" s="8" t="s">
        <v>3431</v>
      </c>
      <c r="G223" s="1" t="s">
        <v>41</v>
      </c>
      <c r="H223" s="1" t="s">
        <v>2374</v>
      </c>
      <c r="I223" s="8" t="s">
        <v>3265</v>
      </c>
      <c r="J223" s="2"/>
      <c r="K223" s="2"/>
      <c r="M223" s="1" t="s">
        <v>43</v>
      </c>
      <c r="N223" s="1" t="s">
        <v>2375</v>
      </c>
      <c r="O223" s="8" t="s">
        <v>3244</v>
      </c>
      <c r="P223" s="1" t="s">
        <v>87</v>
      </c>
      <c r="Q223" s="1" t="s">
        <v>2376</v>
      </c>
      <c r="R223" s="8" t="s">
        <v>3259</v>
      </c>
      <c r="S223" s="1" t="s">
        <v>89</v>
      </c>
      <c r="T223" s="1" t="s">
        <v>48</v>
      </c>
      <c r="U223" s="1" t="s">
        <v>49</v>
      </c>
      <c r="V223" s="1">
        <v>3</v>
      </c>
      <c r="W223" s="1" t="s">
        <v>123</v>
      </c>
      <c r="X223" s="8"/>
      <c r="Y223" s="1" t="s">
        <v>72</v>
      </c>
      <c r="Z223" s="1" t="s">
        <v>52</v>
      </c>
      <c r="AA223" s="1" t="s">
        <v>53</v>
      </c>
      <c r="AB223" s="1" t="s">
        <v>2377</v>
      </c>
      <c r="AC223" s="8" t="s">
        <v>4133</v>
      </c>
      <c r="AD223" s="1" t="s">
        <v>2378</v>
      </c>
      <c r="AE223" s="8" t="s">
        <v>3425</v>
      </c>
      <c r="AF223" s="1" t="s">
        <v>2379</v>
      </c>
      <c r="AG223" s="8" t="s">
        <v>3357</v>
      </c>
      <c r="AH223" s="1">
        <v>3</v>
      </c>
      <c r="AI223" s="1" t="s">
        <v>2380</v>
      </c>
      <c r="AJ223" s="8" t="s">
        <v>3991</v>
      </c>
      <c r="AK223" s="1">
        <v>4</v>
      </c>
      <c r="AL223" s="1" t="s">
        <v>2381</v>
      </c>
      <c r="AM223" s="8" t="s">
        <v>4002</v>
      </c>
      <c r="AN223" s="1">
        <v>2</v>
      </c>
      <c r="AO223" s="1" t="s">
        <v>2382</v>
      </c>
      <c r="AP223" s="8" t="s">
        <v>4186</v>
      </c>
      <c r="AQ223" s="1">
        <v>4</v>
      </c>
      <c r="AR223" s="1" t="s">
        <v>60</v>
      </c>
      <c r="AS223" s="1" t="s">
        <v>2383</v>
      </c>
      <c r="AT223" s="8" t="s">
        <v>3302</v>
      </c>
      <c r="AU223" s="1" t="s">
        <v>112</v>
      </c>
      <c r="AV223" s="1" t="s">
        <v>63</v>
      </c>
      <c r="AW223" s="1" t="s">
        <v>64</v>
      </c>
      <c r="AX223" s="2"/>
      <c r="AZ223" s="1" t="s">
        <v>65</v>
      </c>
      <c r="BB223" s="3" t="s">
        <v>6075</v>
      </c>
      <c r="BC223" s="18"/>
      <c r="BD223" s="2"/>
      <c r="BE223" s="2"/>
      <c r="BF223" s="2"/>
    </row>
    <row r="224" spans="1:58" s="9" customFormat="1" ht="290.39999999999998" x14ac:dyDescent="0.25">
      <c r="A224" s="1">
        <v>44065.463855266207</v>
      </c>
      <c r="B224" s="1" t="s">
        <v>38</v>
      </c>
      <c r="C224" s="1" t="s">
        <v>39</v>
      </c>
      <c r="D224" s="1">
        <v>4</v>
      </c>
      <c r="E224" s="1" t="s">
        <v>2409</v>
      </c>
      <c r="F224" s="8" t="s">
        <v>4017</v>
      </c>
      <c r="G224" s="1" t="s">
        <v>117</v>
      </c>
      <c r="H224" s="1" t="s">
        <v>2410</v>
      </c>
      <c r="I224" s="8" t="s">
        <v>3277</v>
      </c>
      <c r="J224" s="1" t="s">
        <v>146</v>
      </c>
      <c r="K224" s="1" t="s">
        <v>2411</v>
      </c>
      <c r="L224" s="8" t="s">
        <v>4018</v>
      </c>
      <c r="M224" s="1" t="s">
        <v>43</v>
      </c>
      <c r="N224" s="1" t="s">
        <v>2412</v>
      </c>
      <c r="O224" s="8" t="s">
        <v>3244</v>
      </c>
      <c r="P224" s="1" t="s">
        <v>87</v>
      </c>
      <c r="Q224" s="1" t="s">
        <v>2413</v>
      </c>
      <c r="R224" s="8" t="s">
        <v>3810</v>
      </c>
      <c r="S224" s="1" t="s">
        <v>39</v>
      </c>
      <c r="T224" s="1" t="s">
        <v>49</v>
      </c>
      <c r="U224" s="1" t="s">
        <v>70</v>
      </c>
      <c r="V224" s="1">
        <v>3</v>
      </c>
      <c r="W224" s="1" t="s">
        <v>134</v>
      </c>
      <c r="X224" s="8"/>
      <c r="Y224" s="1" t="s">
        <v>2414</v>
      </c>
      <c r="Z224" s="1" t="s">
        <v>73</v>
      </c>
      <c r="AA224" s="1" t="s">
        <v>53</v>
      </c>
      <c r="AB224" s="1" t="s">
        <v>2415</v>
      </c>
      <c r="AC224" s="8" t="s">
        <v>3453</v>
      </c>
      <c r="AD224" s="1" t="s">
        <v>2416</v>
      </c>
      <c r="AE224" s="8" t="s">
        <v>4021</v>
      </c>
      <c r="AF224" s="1" t="s">
        <v>2417</v>
      </c>
      <c r="AG224" s="8" t="s">
        <v>4019</v>
      </c>
      <c r="AH224" s="1">
        <v>3</v>
      </c>
      <c r="AI224" s="1" t="s">
        <v>2418</v>
      </c>
      <c r="AJ224" s="8" t="s">
        <v>4193</v>
      </c>
      <c r="AK224" s="1">
        <v>4</v>
      </c>
      <c r="AL224" s="1" t="s">
        <v>2419</v>
      </c>
      <c r="AM224" s="8" t="s">
        <v>4022</v>
      </c>
      <c r="AN224" s="1">
        <v>3</v>
      </c>
      <c r="AO224" s="1" t="s">
        <v>2420</v>
      </c>
      <c r="AP224" s="8" t="s">
        <v>4020</v>
      </c>
      <c r="AQ224" s="1">
        <v>4</v>
      </c>
      <c r="AR224" s="1" t="s">
        <v>80</v>
      </c>
      <c r="AS224" s="1" t="s">
        <v>2421</v>
      </c>
      <c r="AT224" s="8" t="s">
        <v>4023</v>
      </c>
      <c r="AU224" s="1" t="s">
        <v>62</v>
      </c>
      <c r="AV224" s="1" t="s">
        <v>160</v>
      </c>
      <c r="AW224" s="1" t="s">
        <v>64</v>
      </c>
      <c r="AX224" s="1" t="s">
        <v>2422</v>
      </c>
      <c r="AY224" s="8"/>
      <c r="AZ224" s="1" t="s">
        <v>65</v>
      </c>
      <c r="BB224" s="3" t="s">
        <v>6075</v>
      </c>
      <c r="BC224" s="18"/>
      <c r="BD224" s="2"/>
      <c r="BE224" s="2"/>
      <c r="BF224" s="2"/>
    </row>
    <row r="225" spans="1:58" s="9" customFormat="1" ht="343.2" x14ac:dyDescent="0.25">
      <c r="A225" s="1">
        <v>44065.651111412037</v>
      </c>
      <c r="B225" s="1" t="s">
        <v>38</v>
      </c>
      <c r="C225" s="1" t="s">
        <v>143</v>
      </c>
      <c r="D225" s="1">
        <v>1</v>
      </c>
      <c r="E225" s="1" t="s">
        <v>2423</v>
      </c>
      <c r="F225" s="8" t="s">
        <v>3334</v>
      </c>
      <c r="G225" s="1" t="s">
        <v>41</v>
      </c>
      <c r="H225" s="1" t="s">
        <v>2424</v>
      </c>
      <c r="I225" s="8" t="s">
        <v>3302</v>
      </c>
      <c r="J225" s="2"/>
      <c r="K225" s="2"/>
      <c r="M225" s="1" t="s">
        <v>43</v>
      </c>
      <c r="N225" s="1" t="s">
        <v>2425</v>
      </c>
      <c r="O225" s="8" t="s">
        <v>3244</v>
      </c>
      <c r="P225" s="1" t="s">
        <v>45</v>
      </c>
      <c r="Q225" s="4" t="s">
        <v>2426</v>
      </c>
      <c r="R225" s="10"/>
      <c r="S225" s="1" t="s">
        <v>47</v>
      </c>
      <c r="T225" s="1" t="s">
        <v>48</v>
      </c>
      <c r="U225" s="1" t="s">
        <v>49</v>
      </c>
      <c r="V225" s="1">
        <v>3</v>
      </c>
      <c r="W225" s="1" t="s">
        <v>256</v>
      </c>
      <c r="X225" s="8"/>
      <c r="Y225" s="1" t="s">
        <v>151</v>
      </c>
      <c r="Z225" s="1" t="s">
        <v>52</v>
      </c>
      <c r="AA225" s="1" t="s">
        <v>152</v>
      </c>
      <c r="AB225" s="4" t="s">
        <v>2426</v>
      </c>
      <c r="AC225" s="10" t="s">
        <v>3241</v>
      </c>
      <c r="AD225" s="1" t="s">
        <v>2427</v>
      </c>
      <c r="AE225" s="8" t="s">
        <v>3265</v>
      </c>
      <c r="AF225" s="1" t="s">
        <v>2428</v>
      </c>
      <c r="AG225" s="8" t="s">
        <v>3248</v>
      </c>
      <c r="AH225" s="1">
        <v>3</v>
      </c>
      <c r="AI225" s="1" t="s">
        <v>2429</v>
      </c>
      <c r="AJ225" s="8" t="s">
        <v>3556</v>
      </c>
      <c r="AK225" s="1">
        <v>4</v>
      </c>
      <c r="AL225" s="1" t="s">
        <v>2430</v>
      </c>
      <c r="AM225" s="8" t="s">
        <v>3599</v>
      </c>
      <c r="AN225" s="1">
        <v>4</v>
      </c>
      <c r="AO225" s="1" t="s">
        <v>2431</v>
      </c>
      <c r="AP225" s="8" t="s">
        <v>4024</v>
      </c>
      <c r="AQ225" s="1">
        <v>4</v>
      </c>
      <c r="AR225" s="1" t="s">
        <v>60</v>
      </c>
      <c r="AS225" s="1" t="s">
        <v>2432</v>
      </c>
      <c r="AT225" s="8" t="s">
        <v>3302</v>
      </c>
      <c r="AU225" s="1" t="s">
        <v>684</v>
      </c>
      <c r="AV225" s="1" t="s">
        <v>142</v>
      </c>
      <c r="AW225" s="2"/>
      <c r="AX225" s="2"/>
      <c r="AZ225" s="1" t="s">
        <v>65</v>
      </c>
      <c r="BB225" s="85" t="s">
        <v>6075</v>
      </c>
      <c r="BC225" s="18"/>
      <c r="BD225" s="2"/>
      <c r="BE225" s="2"/>
      <c r="BF225" s="2"/>
    </row>
    <row r="226" spans="1:58" s="9" customFormat="1" ht="303.60000000000002" x14ac:dyDescent="0.25">
      <c r="A226" s="1">
        <v>44065.730587638885</v>
      </c>
      <c r="B226" s="1" t="s">
        <v>38</v>
      </c>
      <c r="C226" s="1" t="s">
        <v>39</v>
      </c>
      <c r="D226" s="1">
        <v>3</v>
      </c>
      <c r="E226" s="1" t="s">
        <v>2433</v>
      </c>
      <c r="F226" s="8" t="s">
        <v>3286</v>
      </c>
      <c r="G226" s="1" t="s">
        <v>117</v>
      </c>
      <c r="H226" s="1" t="s">
        <v>2434</v>
      </c>
      <c r="I226" s="8" t="s">
        <v>3286</v>
      </c>
      <c r="J226" s="1" t="s">
        <v>146</v>
      </c>
      <c r="K226" s="1" t="s">
        <v>2435</v>
      </c>
      <c r="L226" s="8" t="s">
        <v>3904</v>
      </c>
      <c r="M226" s="1" t="s">
        <v>43</v>
      </c>
      <c r="N226" s="1" t="s">
        <v>2436</v>
      </c>
      <c r="O226" s="8" t="s">
        <v>3244</v>
      </c>
      <c r="P226" s="1" t="s">
        <v>45</v>
      </c>
      <c r="Q226" s="1" t="s">
        <v>2437</v>
      </c>
      <c r="R226" s="8" t="s">
        <v>3265</v>
      </c>
      <c r="S226" s="1" t="s">
        <v>47</v>
      </c>
      <c r="T226" s="1" t="s">
        <v>48</v>
      </c>
      <c r="U226" s="1" t="s">
        <v>49</v>
      </c>
      <c r="V226" s="1">
        <v>3</v>
      </c>
      <c r="W226" s="1" t="s">
        <v>2438</v>
      </c>
      <c r="X226" s="8"/>
      <c r="Y226" s="1" t="s">
        <v>72</v>
      </c>
      <c r="Z226" s="1" t="s">
        <v>52</v>
      </c>
      <c r="AA226" s="1" t="s">
        <v>53</v>
      </c>
      <c r="AB226" s="1" t="s">
        <v>2439</v>
      </c>
      <c r="AC226" s="8" t="s">
        <v>4194</v>
      </c>
      <c r="AD226" s="1" t="s">
        <v>2440</v>
      </c>
      <c r="AE226" s="8" t="s">
        <v>3425</v>
      </c>
      <c r="AF226" s="1" t="s">
        <v>2441</v>
      </c>
      <c r="AG226" s="8" t="s">
        <v>4025</v>
      </c>
      <c r="AH226" s="1">
        <v>3</v>
      </c>
      <c r="AI226" s="1" t="s">
        <v>2442</v>
      </c>
      <c r="AJ226" s="8" t="s">
        <v>3423</v>
      </c>
      <c r="AK226" s="1">
        <v>4</v>
      </c>
      <c r="AL226" s="1" t="s">
        <v>2443</v>
      </c>
      <c r="AM226" s="8" t="s">
        <v>3423</v>
      </c>
      <c r="AN226" s="1">
        <v>4</v>
      </c>
      <c r="AO226" s="1" t="s">
        <v>2444</v>
      </c>
      <c r="AP226" s="8" t="s">
        <v>3355</v>
      </c>
      <c r="AQ226" s="1">
        <v>4</v>
      </c>
      <c r="AR226" s="1" t="s">
        <v>60</v>
      </c>
      <c r="AS226" s="1" t="s">
        <v>2445</v>
      </c>
      <c r="AT226" s="8" t="s">
        <v>3429</v>
      </c>
      <c r="AU226" s="1" t="s">
        <v>62</v>
      </c>
      <c r="AV226" s="1" t="s">
        <v>160</v>
      </c>
      <c r="AW226" s="1" t="s">
        <v>64</v>
      </c>
      <c r="AX226" s="1" t="s">
        <v>2446</v>
      </c>
      <c r="AY226" s="8"/>
      <c r="AZ226" s="1" t="s">
        <v>65</v>
      </c>
      <c r="BB226" s="3" t="s">
        <v>6075</v>
      </c>
      <c r="BC226" s="18"/>
      <c r="BD226" s="2"/>
      <c r="BE226" s="2"/>
      <c r="BF226" s="2"/>
    </row>
    <row r="227" spans="1:58" s="2" customFormat="1" ht="409.6" x14ac:dyDescent="0.25">
      <c r="A227" s="1">
        <v>44065.736089074075</v>
      </c>
      <c r="B227" s="1" t="s">
        <v>38</v>
      </c>
      <c r="C227" s="1" t="s">
        <v>209</v>
      </c>
      <c r="D227" s="1">
        <v>3</v>
      </c>
      <c r="E227" s="1" t="s">
        <v>2447</v>
      </c>
      <c r="F227" s="8" t="s">
        <v>4026</v>
      </c>
      <c r="G227" s="1" t="s">
        <v>41</v>
      </c>
      <c r="H227" s="13" t="s">
        <v>2448</v>
      </c>
      <c r="I227" s="8" t="s">
        <v>4195</v>
      </c>
      <c r="L227" s="9"/>
      <c r="M227" s="1" t="s">
        <v>43</v>
      </c>
      <c r="N227" s="1" t="s">
        <v>2449</v>
      </c>
      <c r="O227" s="8" t="s">
        <v>3287</v>
      </c>
      <c r="P227" s="1" t="s">
        <v>87</v>
      </c>
      <c r="Q227" s="1" t="s">
        <v>2450</v>
      </c>
      <c r="R227" s="8" t="s">
        <v>3265</v>
      </c>
      <c r="S227" s="1" t="s">
        <v>89</v>
      </c>
      <c r="T227" s="1" t="s">
        <v>48</v>
      </c>
      <c r="U227" s="1" t="s">
        <v>49</v>
      </c>
      <c r="V227" s="1">
        <v>4</v>
      </c>
      <c r="W227" s="1" t="s">
        <v>1310</v>
      </c>
      <c r="X227" s="8"/>
      <c r="Y227" s="1" t="s">
        <v>2451</v>
      </c>
      <c r="Z227" s="1" t="s">
        <v>2452</v>
      </c>
      <c r="AA227" s="1" t="s">
        <v>53</v>
      </c>
      <c r="AB227" s="1" t="s">
        <v>2453</v>
      </c>
      <c r="AC227" s="8" t="s">
        <v>4196</v>
      </c>
      <c r="AD227" s="13" t="s">
        <v>2454</v>
      </c>
      <c r="AE227" s="8" t="s">
        <v>4028</v>
      </c>
      <c r="AF227" s="1" t="s">
        <v>2455</v>
      </c>
      <c r="AG227" s="8" t="s">
        <v>4029</v>
      </c>
      <c r="AH227" s="1">
        <v>5</v>
      </c>
      <c r="AI227" s="1" t="s">
        <v>2456</v>
      </c>
      <c r="AJ227" s="8" t="s">
        <v>4030</v>
      </c>
      <c r="AK227" s="1">
        <v>5</v>
      </c>
      <c r="AL227" s="1" t="s">
        <v>2457</v>
      </c>
      <c r="AM227" s="8" t="s">
        <v>3240</v>
      </c>
      <c r="AN227" s="1">
        <v>3</v>
      </c>
      <c r="AO227" s="1" t="s">
        <v>2458</v>
      </c>
      <c r="AP227" s="8" t="s">
        <v>4031</v>
      </c>
      <c r="AQ227" s="1">
        <v>4</v>
      </c>
      <c r="AR227" s="1" t="s">
        <v>60</v>
      </c>
      <c r="AS227" s="1" t="s">
        <v>2459</v>
      </c>
      <c r="AT227" s="8" t="s">
        <v>3801</v>
      </c>
      <c r="AU227" s="1" t="s">
        <v>62</v>
      </c>
      <c r="AV227" s="1" t="s">
        <v>160</v>
      </c>
      <c r="AW227" s="1" t="s">
        <v>64</v>
      </c>
      <c r="AY227" s="9"/>
      <c r="AZ227" s="1" t="s">
        <v>65</v>
      </c>
      <c r="BA227" s="9"/>
      <c r="BB227" s="3" t="s">
        <v>6075</v>
      </c>
      <c r="BC227" s="18"/>
    </row>
    <row r="228" spans="1:58" s="2" customFormat="1" ht="409.6" x14ac:dyDescent="0.25">
      <c r="A228" s="1">
        <v>44066.091334733792</v>
      </c>
      <c r="B228" s="1" t="s">
        <v>38</v>
      </c>
      <c r="C228" s="1" t="s">
        <v>209</v>
      </c>
      <c r="D228" s="1">
        <v>3</v>
      </c>
      <c r="E228" s="1" t="s">
        <v>2498</v>
      </c>
      <c r="F228" s="8" t="s">
        <v>3667</v>
      </c>
      <c r="G228" s="1" t="s">
        <v>41</v>
      </c>
      <c r="H228" s="1" t="s">
        <v>2499</v>
      </c>
      <c r="I228" s="8" t="s">
        <v>3771</v>
      </c>
      <c r="L228" s="9"/>
      <c r="M228" s="1" t="s">
        <v>43</v>
      </c>
      <c r="N228" s="1" t="s">
        <v>2500</v>
      </c>
      <c r="O228" s="8" t="s">
        <v>4199</v>
      </c>
      <c r="P228" s="1" t="s">
        <v>87</v>
      </c>
      <c r="Q228" s="1" t="s">
        <v>2501</v>
      </c>
      <c r="R228" s="8" t="s">
        <v>4039</v>
      </c>
      <c r="S228" s="1" t="s">
        <v>89</v>
      </c>
      <c r="T228" s="1" t="s">
        <v>48</v>
      </c>
      <c r="U228" s="1" t="s">
        <v>49</v>
      </c>
      <c r="V228" s="1">
        <v>4</v>
      </c>
      <c r="W228" s="1" t="s">
        <v>2502</v>
      </c>
      <c r="X228" s="8"/>
      <c r="Y228" s="1" t="s">
        <v>151</v>
      </c>
      <c r="Z228" s="1" t="s">
        <v>73</v>
      </c>
      <c r="AA228" s="1" t="s">
        <v>53</v>
      </c>
      <c r="AB228" s="1" t="s">
        <v>2503</v>
      </c>
      <c r="AC228" s="8" t="s">
        <v>4040</v>
      </c>
      <c r="AD228" s="1" t="s">
        <v>2504</v>
      </c>
      <c r="AE228" s="8" t="s">
        <v>4041</v>
      </c>
      <c r="AF228" s="13" t="s">
        <v>2505</v>
      </c>
      <c r="AG228" s="8" t="s">
        <v>4042</v>
      </c>
      <c r="AH228" s="1">
        <v>2</v>
      </c>
      <c r="AI228" s="1" t="s">
        <v>2506</v>
      </c>
      <c r="AJ228" s="8" t="s">
        <v>4043</v>
      </c>
      <c r="AK228" s="1">
        <v>4</v>
      </c>
      <c r="AL228" s="1" t="s">
        <v>2507</v>
      </c>
      <c r="AM228" s="8" t="s">
        <v>4044</v>
      </c>
      <c r="AN228" s="1">
        <v>4</v>
      </c>
      <c r="AO228" s="1" t="s">
        <v>2508</v>
      </c>
      <c r="AP228" s="8" t="s">
        <v>4045</v>
      </c>
      <c r="AQ228" s="1">
        <v>4</v>
      </c>
      <c r="AR228" s="1" t="s">
        <v>80</v>
      </c>
      <c r="AS228" s="1" t="s">
        <v>2509</v>
      </c>
      <c r="AT228" s="8" t="s">
        <v>4200</v>
      </c>
      <c r="AU228" s="1" t="s">
        <v>684</v>
      </c>
      <c r="AV228" s="1" t="s">
        <v>82</v>
      </c>
      <c r="AW228" s="1" t="s">
        <v>64</v>
      </c>
      <c r="AY228" s="9"/>
      <c r="AZ228" s="1" t="s">
        <v>65</v>
      </c>
      <c r="BA228" s="9"/>
      <c r="BB228" s="3" t="s">
        <v>6075</v>
      </c>
      <c r="BC228" s="18"/>
    </row>
    <row r="229" spans="1:58" s="2" customFormat="1" ht="132" x14ac:dyDescent="0.25">
      <c r="A229" s="1">
        <v>44066.128250069443</v>
      </c>
      <c r="B229" s="1" t="s">
        <v>38</v>
      </c>
      <c r="C229" s="1" t="s">
        <v>39</v>
      </c>
      <c r="D229" s="1">
        <v>1</v>
      </c>
      <c r="E229" s="1" t="s">
        <v>2524</v>
      </c>
      <c r="F229" s="8" t="s">
        <v>3425</v>
      </c>
      <c r="G229" s="1" t="s">
        <v>41</v>
      </c>
      <c r="H229" s="1" t="s">
        <v>2525</v>
      </c>
      <c r="I229" s="8" t="s">
        <v>3259</v>
      </c>
      <c r="L229" s="9"/>
      <c r="M229" s="1" t="s">
        <v>43</v>
      </c>
      <c r="N229" s="1" t="s">
        <v>2526</v>
      </c>
      <c r="O229" s="8" t="s">
        <v>3265</v>
      </c>
      <c r="P229" s="1" t="s">
        <v>45</v>
      </c>
      <c r="Q229" s="1" t="s">
        <v>2527</v>
      </c>
      <c r="R229" s="8" t="s">
        <v>3869</v>
      </c>
      <c r="S229" s="1" t="s">
        <v>47</v>
      </c>
      <c r="T229" s="1" t="s">
        <v>48</v>
      </c>
      <c r="U229" s="1" t="s">
        <v>49</v>
      </c>
      <c r="V229" s="1">
        <v>2</v>
      </c>
      <c r="W229" s="1" t="s">
        <v>123</v>
      </c>
      <c r="X229" s="8"/>
      <c r="Y229" s="1" t="s">
        <v>135</v>
      </c>
      <c r="Z229" s="1" t="s">
        <v>73</v>
      </c>
      <c r="AA229" s="1" t="s">
        <v>53</v>
      </c>
      <c r="AB229" s="1" t="s">
        <v>2528</v>
      </c>
      <c r="AC229" s="8" t="s">
        <v>4203</v>
      </c>
      <c r="AD229" s="1" t="s">
        <v>2529</v>
      </c>
      <c r="AE229" s="8" t="s">
        <v>3265</v>
      </c>
      <c r="AF229" s="1" t="s">
        <v>2530</v>
      </c>
      <c r="AG229" s="8" t="s">
        <v>4202</v>
      </c>
      <c r="AH229" s="1">
        <v>4</v>
      </c>
      <c r="AI229" s="1" t="s">
        <v>2531</v>
      </c>
      <c r="AJ229" s="8" t="s">
        <v>4202</v>
      </c>
      <c r="AK229" s="1">
        <v>4</v>
      </c>
      <c r="AL229" s="1" t="s">
        <v>2532</v>
      </c>
      <c r="AM229" s="8" t="s">
        <v>3423</v>
      </c>
      <c r="AN229" s="1">
        <v>4</v>
      </c>
      <c r="AO229" s="1" t="s">
        <v>2533</v>
      </c>
      <c r="AP229" s="8" t="s">
        <v>4051</v>
      </c>
      <c r="AQ229" s="1">
        <v>4</v>
      </c>
      <c r="AR229" s="1" t="s">
        <v>140</v>
      </c>
      <c r="AS229" s="1" t="s">
        <v>2534</v>
      </c>
      <c r="AT229" s="8" t="s">
        <v>2745</v>
      </c>
      <c r="AU229" s="1" t="s">
        <v>406</v>
      </c>
      <c r="AV229" s="1" t="s">
        <v>207</v>
      </c>
      <c r="AW229" s="1" t="s">
        <v>64</v>
      </c>
      <c r="AY229" s="9"/>
      <c r="AZ229" s="1" t="s">
        <v>65</v>
      </c>
      <c r="BA229" s="9"/>
      <c r="BB229" s="3" t="s">
        <v>6075</v>
      </c>
      <c r="BC229" s="18"/>
    </row>
    <row r="230" spans="1:58" s="2" customFormat="1" ht="343.2" x14ac:dyDescent="0.25">
      <c r="A230" s="1">
        <v>44066.153729432874</v>
      </c>
      <c r="B230" s="1" t="s">
        <v>38</v>
      </c>
      <c r="C230" s="1" t="s">
        <v>89</v>
      </c>
      <c r="D230" s="1">
        <v>3</v>
      </c>
      <c r="E230" s="13" t="s">
        <v>2535</v>
      </c>
      <c r="F230" s="8" t="s">
        <v>4052</v>
      </c>
      <c r="G230" s="1" t="s">
        <v>41</v>
      </c>
      <c r="H230" s="1" t="s">
        <v>2536</v>
      </c>
      <c r="I230" s="8" t="s">
        <v>3302</v>
      </c>
      <c r="L230" s="9"/>
      <c r="M230" s="1" t="s">
        <v>43</v>
      </c>
      <c r="N230" s="1" t="s">
        <v>2537</v>
      </c>
      <c r="O230" s="8" t="s">
        <v>3244</v>
      </c>
      <c r="P230" s="1" t="s">
        <v>87</v>
      </c>
      <c r="Q230" s="1" t="s">
        <v>2538</v>
      </c>
      <c r="R230" s="8" t="s">
        <v>3522</v>
      </c>
      <c r="S230" s="1" t="s">
        <v>89</v>
      </c>
      <c r="T230" s="1" t="s">
        <v>49</v>
      </c>
      <c r="U230" s="1" t="s">
        <v>70</v>
      </c>
      <c r="V230" s="1">
        <v>3</v>
      </c>
      <c r="W230" s="1" t="s">
        <v>256</v>
      </c>
      <c r="X230" s="8"/>
      <c r="Y230" s="1" t="s">
        <v>72</v>
      </c>
      <c r="Z230" s="1" t="s">
        <v>52</v>
      </c>
      <c r="AA230" s="1" t="s">
        <v>53</v>
      </c>
      <c r="AB230" s="1" t="s">
        <v>2539</v>
      </c>
      <c r="AC230" s="8" t="s">
        <v>3824</v>
      </c>
      <c r="AD230" s="1" t="s">
        <v>2540</v>
      </c>
      <c r="AE230" s="8" t="s">
        <v>3425</v>
      </c>
      <c r="AF230" s="1" t="s">
        <v>2541</v>
      </c>
      <c r="AG230" s="8" t="s">
        <v>4053</v>
      </c>
      <c r="AH230" s="1">
        <v>3</v>
      </c>
      <c r="AI230" s="1" t="s">
        <v>2542</v>
      </c>
      <c r="AJ230" s="8" t="s">
        <v>4054</v>
      </c>
      <c r="AK230" s="1">
        <v>4</v>
      </c>
      <c r="AL230" s="1" t="s">
        <v>2543</v>
      </c>
      <c r="AM230" s="8" t="s">
        <v>3906</v>
      </c>
      <c r="AN230" s="1">
        <v>4</v>
      </c>
      <c r="AO230" s="1" t="s">
        <v>2544</v>
      </c>
      <c r="AP230" s="8" t="s">
        <v>3982</v>
      </c>
      <c r="AQ230" s="1">
        <v>4</v>
      </c>
      <c r="AR230" s="1" t="s">
        <v>80</v>
      </c>
      <c r="AS230" s="1" t="s">
        <v>2545</v>
      </c>
      <c r="AT230" s="8" t="s">
        <v>3903</v>
      </c>
      <c r="AU230" s="1" t="s">
        <v>62</v>
      </c>
      <c r="AV230" s="1" t="s">
        <v>82</v>
      </c>
      <c r="AW230" s="1" t="s">
        <v>64</v>
      </c>
      <c r="AX230" s="13" t="s">
        <v>2546</v>
      </c>
      <c r="AY230" s="8" t="s">
        <v>4055</v>
      </c>
      <c r="AZ230" s="1" t="s">
        <v>65</v>
      </c>
      <c r="BA230" s="9"/>
      <c r="BB230" s="3" t="s">
        <v>6075</v>
      </c>
      <c r="BC230" s="18"/>
    </row>
    <row r="231" spans="1:58" s="2" customFormat="1" ht="303.60000000000002" x14ac:dyDescent="0.25">
      <c r="A231" s="1">
        <v>44066.415516018518</v>
      </c>
      <c r="B231" s="1" t="s">
        <v>38</v>
      </c>
      <c r="C231" s="1" t="s">
        <v>209</v>
      </c>
      <c r="D231" s="1">
        <v>5</v>
      </c>
      <c r="E231" s="1" t="s">
        <v>2575</v>
      </c>
      <c r="F231" s="8" t="s">
        <v>3502</v>
      </c>
      <c r="G231" s="1" t="s">
        <v>41</v>
      </c>
      <c r="H231" s="1" t="s">
        <v>2576</v>
      </c>
      <c r="I231" s="8" t="s">
        <v>3325</v>
      </c>
      <c r="L231" s="9"/>
      <c r="M231" s="1" t="s">
        <v>43</v>
      </c>
      <c r="N231" s="1" t="s">
        <v>2577</v>
      </c>
      <c r="O231" s="8" t="s">
        <v>3244</v>
      </c>
      <c r="P231" s="1" t="s">
        <v>87</v>
      </c>
      <c r="Q231" s="1" t="s">
        <v>2578</v>
      </c>
      <c r="R231" s="8" t="s">
        <v>3425</v>
      </c>
      <c r="S231" s="1" t="s">
        <v>89</v>
      </c>
      <c r="T231" s="1" t="s">
        <v>48</v>
      </c>
      <c r="U231" s="1" t="s">
        <v>49</v>
      </c>
      <c r="V231" s="1">
        <v>5</v>
      </c>
      <c r="W231" s="1" t="s">
        <v>734</v>
      </c>
      <c r="X231" s="8"/>
      <c r="Y231" s="1" t="s">
        <v>324</v>
      </c>
      <c r="Z231" s="1" t="s">
        <v>52</v>
      </c>
      <c r="AA231" s="1" t="s">
        <v>53</v>
      </c>
      <c r="AB231" s="1" t="s">
        <v>2579</v>
      </c>
      <c r="AC231" s="8" t="s">
        <v>3259</v>
      </c>
      <c r="AD231" s="1" t="s">
        <v>2580</v>
      </c>
      <c r="AE231" s="8" t="s">
        <v>3265</v>
      </c>
      <c r="AF231" s="1" t="s">
        <v>2581</v>
      </c>
      <c r="AG231" s="8" t="s">
        <v>3635</v>
      </c>
      <c r="AH231" s="1">
        <v>2</v>
      </c>
      <c r="AI231" s="1" t="s">
        <v>2582</v>
      </c>
      <c r="AJ231" s="8" t="s">
        <v>3355</v>
      </c>
      <c r="AK231" s="1">
        <v>3</v>
      </c>
      <c r="AL231" s="1" t="s">
        <v>2583</v>
      </c>
      <c r="AM231" s="8" t="s">
        <v>3701</v>
      </c>
      <c r="AN231" s="1">
        <v>3</v>
      </c>
      <c r="AO231" s="1" t="s">
        <v>2584</v>
      </c>
      <c r="AP231" s="8" t="s">
        <v>3302</v>
      </c>
      <c r="AQ231" s="1">
        <v>3</v>
      </c>
      <c r="AR231" s="1" t="s">
        <v>60</v>
      </c>
      <c r="AS231" s="13" t="s">
        <v>2585</v>
      </c>
      <c r="AT231" s="8" t="s">
        <v>4212</v>
      </c>
      <c r="AU231" s="1" t="s">
        <v>62</v>
      </c>
      <c r="AV231" s="1" t="s">
        <v>1704</v>
      </c>
      <c r="AW231" s="1" t="s">
        <v>64</v>
      </c>
      <c r="AX231" s="1" t="s">
        <v>2586</v>
      </c>
      <c r="AY231" s="8" t="s">
        <v>3273</v>
      </c>
      <c r="AZ231" s="1" t="s">
        <v>65</v>
      </c>
      <c r="BA231" s="9"/>
      <c r="BB231" s="3" t="s">
        <v>6075</v>
      </c>
      <c r="BC231" s="18"/>
    </row>
    <row r="232" spans="1:58" s="2" customFormat="1" ht="409.2" x14ac:dyDescent="0.25">
      <c r="A232" s="1">
        <v>44066.437462754635</v>
      </c>
      <c r="B232" s="1" t="s">
        <v>38</v>
      </c>
      <c r="C232" s="1" t="s">
        <v>143</v>
      </c>
      <c r="D232" s="1">
        <v>2</v>
      </c>
      <c r="E232" s="1" t="s">
        <v>2587</v>
      </c>
      <c r="F232" s="8" t="s">
        <v>3472</v>
      </c>
      <c r="G232" s="1" t="s">
        <v>41</v>
      </c>
      <c r="H232" s="1" t="s">
        <v>2588</v>
      </c>
      <c r="I232" s="8" t="s">
        <v>3302</v>
      </c>
      <c r="L232" s="9"/>
      <c r="M232" s="1" t="s">
        <v>43</v>
      </c>
      <c r="N232" s="1" t="s">
        <v>2589</v>
      </c>
      <c r="O232" s="8" t="s">
        <v>3481</v>
      </c>
      <c r="P232" s="1" t="s">
        <v>45</v>
      </c>
      <c r="Q232" s="1" t="s">
        <v>2590</v>
      </c>
      <c r="R232" s="8" t="s">
        <v>3425</v>
      </c>
      <c r="S232" s="1" t="s">
        <v>47</v>
      </c>
      <c r="T232" s="1" t="s">
        <v>48</v>
      </c>
      <c r="U232" s="1" t="s">
        <v>48</v>
      </c>
      <c r="V232" s="1">
        <v>2</v>
      </c>
      <c r="W232" s="1" t="s">
        <v>298</v>
      </c>
      <c r="X232" s="8"/>
      <c r="Y232" s="1" t="s">
        <v>151</v>
      </c>
      <c r="Z232" s="1" t="s">
        <v>52</v>
      </c>
      <c r="AA232" s="1" t="s">
        <v>53</v>
      </c>
      <c r="AB232" s="1" t="s">
        <v>2591</v>
      </c>
      <c r="AC232" s="8" t="s">
        <v>3244</v>
      </c>
      <c r="AD232" s="1" t="s">
        <v>2592</v>
      </c>
      <c r="AE232" s="8" t="s">
        <v>3425</v>
      </c>
      <c r="AF232" s="1" t="s">
        <v>2593</v>
      </c>
      <c r="AG232" s="8" t="s">
        <v>4213</v>
      </c>
      <c r="AH232" s="1">
        <v>3</v>
      </c>
      <c r="AI232" s="1" t="s">
        <v>2594</v>
      </c>
      <c r="AJ232" s="8" t="s">
        <v>4214</v>
      </c>
      <c r="AK232" s="1">
        <v>4</v>
      </c>
      <c r="AL232" s="1" t="s">
        <v>2197</v>
      </c>
      <c r="AM232" s="8" t="s">
        <v>3407</v>
      </c>
      <c r="AN232" s="1">
        <v>4</v>
      </c>
      <c r="AO232" s="1" t="s">
        <v>2595</v>
      </c>
      <c r="AP232" s="8" t="s">
        <v>3571</v>
      </c>
      <c r="AQ232" s="1">
        <v>4</v>
      </c>
      <c r="AR232" s="1" t="s">
        <v>60</v>
      </c>
      <c r="AS232" s="1" t="s">
        <v>2596</v>
      </c>
      <c r="AT232" s="8" t="s">
        <v>4215</v>
      </c>
      <c r="AU232" s="1" t="s">
        <v>112</v>
      </c>
      <c r="AV232" s="1" t="s">
        <v>63</v>
      </c>
      <c r="AW232" s="1" t="s">
        <v>64</v>
      </c>
      <c r="AY232" s="9"/>
      <c r="AZ232" s="1" t="s">
        <v>65</v>
      </c>
      <c r="BA232" s="9"/>
      <c r="BB232" s="3" t="s">
        <v>6075</v>
      </c>
      <c r="BC232" s="18"/>
    </row>
    <row r="233" spans="1:58" s="2" customFormat="1" ht="132" x14ac:dyDescent="0.25">
      <c r="A233" s="1">
        <v>44066.495552025459</v>
      </c>
      <c r="B233" s="1" t="s">
        <v>38</v>
      </c>
      <c r="C233" s="1" t="s">
        <v>89</v>
      </c>
      <c r="D233" s="1">
        <v>4</v>
      </c>
      <c r="E233" s="1" t="s">
        <v>2597</v>
      </c>
      <c r="F233" s="8" t="s">
        <v>3472</v>
      </c>
      <c r="G233" s="1" t="s">
        <v>41</v>
      </c>
      <c r="H233" s="1" t="s">
        <v>2598</v>
      </c>
      <c r="I233" s="8" t="s">
        <v>3425</v>
      </c>
      <c r="L233" s="9"/>
      <c r="M233" s="1" t="s">
        <v>43</v>
      </c>
      <c r="N233" s="1" t="s">
        <v>2599</v>
      </c>
      <c r="O233" s="8" t="s">
        <v>3244</v>
      </c>
      <c r="P233" s="1" t="s">
        <v>87</v>
      </c>
      <c r="Q233" s="1" t="s">
        <v>2600</v>
      </c>
      <c r="R233" s="8" t="s">
        <v>3244</v>
      </c>
      <c r="S233" s="1" t="s">
        <v>89</v>
      </c>
      <c r="T233" s="1" t="s">
        <v>49</v>
      </c>
      <c r="U233" s="1" t="s">
        <v>70</v>
      </c>
      <c r="V233" s="1">
        <v>5</v>
      </c>
      <c r="W233" s="1" t="s">
        <v>71</v>
      </c>
      <c r="X233" s="8"/>
      <c r="Y233" s="1" t="s">
        <v>51</v>
      </c>
      <c r="Z233" s="1" t="s">
        <v>73</v>
      </c>
      <c r="AA233" s="1" t="s">
        <v>53</v>
      </c>
      <c r="AB233" s="1" t="s">
        <v>2601</v>
      </c>
      <c r="AC233" s="8" t="s">
        <v>3244</v>
      </c>
      <c r="AD233" s="1" t="s">
        <v>2602</v>
      </c>
      <c r="AE233" s="8" t="s">
        <v>3265</v>
      </c>
      <c r="AF233" s="1" t="s">
        <v>2603</v>
      </c>
      <c r="AG233" s="8" t="s">
        <v>4216</v>
      </c>
      <c r="AH233" s="1">
        <v>3</v>
      </c>
      <c r="AI233" s="1" t="s">
        <v>2604</v>
      </c>
      <c r="AJ233" s="8" t="s">
        <v>3470</v>
      </c>
      <c r="AK233" s="1">
        <v>5</v>
      </c>
      <c r="AL233" s="1" t="s">
        <v>2605</v>
      </c>
      <c r="AM233" s="8" t="s">
        <v>3423</v>
      </c>
      <c r="AN233" s="1">
        <v>5</v>
      </c>
      <c r="AO233" s="1" t="s">
        <v>2606</v>
      </c>
      <c r="AP233" s="8" t="s">
        <v>3423</v>
      </c>
      <c r="AQ233" s="1">
        <v>5</v>
      </c>
      <c r="AR233" s="1" t="s">
        <v>60</v>
      </c>
      <c r="AS233" s="1" t="s">
        <v>2607</v>
      </c>
      <c r="AT233" s="8" t="s">
        <v>4217</v>
      </c>
      <c r="AU233" s="1" t="s">
        <v>62</v>
      </c>
      <c r="AV233" s="1" t="s">
        <v>82</v>
      </c>
      <c r="AW233" s="1" t="s">
        <v>64</v>
      </c>
      <c r="AY233" s="9"/>
      <c r="AZ233" s="1" t="s">
        <v>65</v>
      </c>
      <c r="BA233" s="9"/>
      <c r="BB233" s="3" t="s">
        <v>6075</v>
      </c>
      <c r="BC233" s="18"/>
    </row>
    <row r="234" spans="1:58" s="2" customFormat="1" ht="343.2" x14ac:dyDescent="0.25">
      <c r="A234" s="1">
        <v>44066.709273865737</v>
      </c>
      <c r="B234" s="1" t="s">
        <v>38</v>
      </c>
      <c r="C234" s="1" t="s">
        <v>39</v>
      </c>
      <c r="D234" s="1">
        <v>1</v>
      </c>
      <c r="E234" s="1" t="s">
        <v>2608</v>
      </c>
      <c r="F234" s="8" t="s">
        <v>3472</v>
      </c>
      <c r="G234" s="1" t="s">
        <v>41</v>
      </c>
      <c r="H234" s="1" t="s">
        <v>1307</v>
      </c>
      <c r="I234" s="8" t="s">
        <v>3265</v>
      </c>
      <c r="L234" s="9"/>
      <c r="M234" s="1" t="s">
        <v>43</v>
      </c>
      <c r="N234" s="1" t="s">
        <v>2609</v>
      </c>
      <c r="O234" s="8" t="s">
        <v>3244</v>
      </c>
      <c r="P234" s="1" t="s">
        <v>87</v>
      </c>
      <c r="Q234" s="1" t="s">
        <v>2610</v>
      </c>
      <c r="R234" s="8" t="s">
        <v>3259</v>
      </c>
      <c r="S234" s="1" t="s">
        <v>89</v>
      </c>
      <c r="T234" s="1" t="s">
        <v>48</v>
      </c>
      <c r="U234" s="1" t="s">
        <v>49</v>
      </c>
      <c r="V234" s="1">
        <v>3</v>
      </c>
      <c r="W234" s="1" t="s">
        <v>256</v>
      </c>
      <c r="X234" s="8"/>
      <c r="Y234" s="1" t="s">
        <v>51</v>
      </c>
      <c r="Z234" s="1" t="s">
        <v>73</v>
      </c>
      <c r="AA234" s="1" t="s">
        <v>53</v>
      </c>
      <c r="AB234" s="1" t="s">
        <v>2611</v>
      </c>
      <c r="AC234" s="8" t="s">
        <v>4012</v>
      </c>
      <c r="AD234" s="1" t="s">
        <v>2612</v>
      </c>
      <c r="AE234" s="8" t="s">
        <v>6065</v>
      </c>
      <c r="AF234" s="1" t="s">
        <v>2613</v>
      </c>
      <c r="AG234" s="8" t="s">
        <v>3444</v>
      </c>
      <c r="AH234" s="1">
        <v>3</v>
      </c>
      <c r="AI234" s="1" t="s">
        <v>2614</v>
      </c>
      <c r="AJ234" s="8" t="s">
        <v>3355</v>
      </c>
      <c r="AK234" s="1">
        <v>4</v>
      </c>
      <c r="AL234" s="1" t="s">
        <v>2615</v>
      </c>
      <c r="AM234" s="8" t="s">
        <v>3562</v>
      </c>
      <c r="AN234" s="1">
        <v>4</v>
      </c>
      <c r="AO234" s="1" t="s">
        <v>2616</v>
      </c>
      <c r="AP234" s="8" t="s">
        <v>3982</v>
      </c>
      <c r="AQ234" s="1">
        <v>4</v>
      </c>
      <c r="AR234" s="1" t="s">
        <v>80</v>
      </c>
      <c r="AS234" s="1" t="s">
        <v>2617</v>
      </c>
      <c r="AT234" s="8" t="s">
        <v>4218</v>
      </c>
      <c r="AU234" s="1" t="s">
        <v>112</v>
      </c>
      <c r="AV234" s="1" t="s">
        <v>207</v>
      </c>
      <c r="AW234" s="1" t="s">
        <v>2618</v>
      </c>
      <c r="AY234" s="9"/>
      <c r="AZ234" s="1" t="s">
        <v>65</v>
      </c>
      <c r="BA234" s="9"/>
      <c r="BB234" s="3" t="s">
        <v>6075</v>
      </c>
      <c r="BC234" s="18"/>
    </row>
    <row r="235" spans="1:58" s="2" customFormat="1" ht="224.4" x14ac:dyDescent="0.25">
      <c r="A235" s="1">
        <v>44066.790845706018</v>
      </c>
      <c r="B235" s="1" t="s">
        <v>38</v>
      </c>
      <c r="C235" s="1" t="s">
        <v>39</v>
      </c>
      <c r="D235" s="1">
        <v>2</v>
      </c>
      <c r="E235" s="1" t="s">
        <v>2619</v>
      </c>
      <c r="F235" s="8" t="s">
        <v>3547</v>
      </c>
      <c r="G235" s="1" t="s">
        <v>41</v>
      </c>
      <c r="H235" s="1" t="s">
        <v>2620</v>
      </c>
      <c r="I235" s="8" t="s">
        <v>3447</v>
      </c>
      <c r="L235" s="9"/>
      <c r="M235" s="1" t="s">
        <v>43</v>
      </c>
      <c r="N235" s="1" t="s">
        <v>2621</v>
      </c>
      <c r="O235" s="8" t="s">
        <v>3244</v>
      </c>
      <c r="P235" s="1" t="s">
        <v>87</v>
      </c>
      <c r="Q235" s="1" t="s">
        <v>2622</v>
      </c>
      <c r="R235" s="8" t="s">
        <v>4219</v>
      </c>
      <c r="S235" s="1" t="s">
        <v>89</v>
      </c>
      <c r="T235" s="1" t="s">
        <v>48</v>
      </c>
      <c r="U235" s="1" t="s">
        <v>49</v>
      </c>
      <c r="V235" s="1">
        <v>4</v>
      </c>
      <c r="W235" s="1" t="s">
        <v>2623</v>
      </c>
      <c r="X235" s="8"/>
      <c r="Y235" s="1" t="s">
        <v>90</v>
      </c>
      <c r="Z235" s="1" t="s">
        <v>214</v>
      </c>
      <c r="AA235" s="1" t="s">
        <v>152</v>
      </c>
      <c r="AB235" s="1" t="s">
        <v>2624</v>
      </c>
      <c r="AC235" s="8" t="s">
        <v>4220</v>
      </c>
      <c r="AD235" s="1" t="s">
        <v>2625</v>
      </c>
      <c r="AE235" s="8" t="s">
        <v>3265</v>
      </c>
      <c r="AF235" s="1" t="s">
        <v>2626</v>
      </c>
      <c r="AG235" s="8" t="s">
        <v>3355</v>
      </c>
      <c r="AH235" s="1">
        <v>4</v>
      </c>
      <c r="AI235" s="1" t="s">
        <v>2627</v>
      </c>
      <c r="AJ235" s="8" t="s">
        <v>4221</v>
      </c>
      <c r="AK235" s="1">
        <v>4</v>
      </c>
      <c r="AL235" s="1" t="s">
        <v>2628</v>
      </c>
      <c r="AM235" s="8" t="s">
        <v>3423</v>
      </c>
      <c r="AN235" s="1">
        <v>4</v>
      </c>
      <c r="AO235" s="1" t="s">
        <v>2210</v>
      </c>
      <c r="AP235" s="8" t="s">
        <v>3571</v>
      </c>
      <c r="AQ235" s="1">
        <v>5</v>
      </c>
      <c r="AR235" s="1" t="s">
        <v>80</v>
      </c>
      <c r="AS235" s="1" t="s">
        <v>2629</v>
      </c>
      <c r="AT235" s="8" t="s">
        <v>4222</v>
      </c>
      <c r="AU235" s="1" t="s">
        <v>406</v>
      </c>
      <c r="AV235" s="1" t="s">
        <v>160</v>
      </c>
      <c r="AW235" s="1" t="s">
        <v>64</v>
      </c>
      <c r="AX235" s="1" t="s">
        <v>2630</v>
      </c>
      <c r="AY235" s="8"/>
      <c r="AZ235" s="1" t="s">
        <v>65</v>
      </c>
      <c r="BA235" s="9"/>
      <c r="BB235" s="3" t="s">
        <v>6075</v>
      </c>
      <c r="BC235" s="18"/>
    </row>
    <row r="236" spans="1:58" s="2" customFormat="1" ht="224.4" x14ac:dyDescent="0.25">
      <c r="A236" s="1">
        <v>44066.812076921298</v>
      </c>
      <c r="B236" s="1" t="s">
        <v>38</v>
      </c>
      <c r="C236" s="1" t="s">
        <v>209</v>
      </c>
      <c r="D236" s="1">
        <v>2</v>
      </c>
      <c r="E236" s="1" t="s">
        <v>2631</v>
      </c>
      <c r="F236" s="8" t="s">
        <v>4223</v>
      </c>
      <c r="G236" s="1" t="s">
        <v>41</v>
      </c>
      <c r="H236" s="1" t="s">
        <v>2632</v>
      </c>
      <c r="I236" s="8" t="s">
        <v>4224</v>
      </c>
      <c r="L236" s="9"/>
      <c r="M236" s="1" t="s">
        <v>43</v>
      </c>
      <c r="N236" s="1" t="s">
        <v>2633</v>
      </c>
      <c r="O236" s="8" t="s">
        <v>3244</v>
      </c>
      <c r="P236" s="1" t="s">
        <v>87</v>
      </c>
      <c r="Q236" s="1" t="s">
        <v>2634</v>
      </c>
      <c r="R236" s="8" t="s">
        <v>4225</v>
      </c>
      <c r="S236" s="1" t="s">
        <v>89</v>
      </c>
      <c r="T236" s="1" t="s">
        <v>48</v>
      </c>
      <c r="U236" s="1" t="s">
        <v>49</v>
      </c>
      <c r="V236" s="1">
        <v>3</v>
      </c>
      <c r="W236" s="1" t="s">
        <v>243</v>
      </c>
      <c r="X236" s="8"/>
      <c r="Y236" s="1" t="s">
        <v>90</v>
      </c>
      <c r="Z236" s="1" t="s">
        <v>52</v>
      </c>
      <c r="AA236" s="1" t="s">
        <v>53</v>
      </c>
      <c r="AB236" s="1" t="s">
        <v>2635</v>
      </c>
      <c r="AC236" s="8" t="s">
        <v>3244</v>
      </c>
      <c r="AD236" s="1" t="s">
        <v>2636</v>
      </c>
      <c r="AE236" s="8" t="s">
        <v>3265</v>
      </c>
      <c r="AF236" s="1" t="s">
        <v>2637</v>
      </c>
      <c r="AG236" s="8" t="s">
        <v>4226</v>
      </c>
      <c r="AH236" s="1">
        <v>3</v>
      </c>
      <c r="AI236" s="1" t="s">
        <v>2638</v>
      </c>
      <c r="AJ236" s="8" t="s">
        <v>4227</v>
      </c>
      <c r="AK236" s="1">
        <v>4</v>
      </c>
      <c r="AL236" s="1" t="s">
        <v>2639</v>
      </c>
      <c r="AM236" s="8" t="s">
        <v>3612</v>
      </c>
      <c r="AN236" s="1">
        <v>4</v>
      </c>
      <c r="AO236" s="1" t="s">
        <v>2640</v>
      </c>
      <c r="AP236" s="8" t="s">
        <v>3355</v>
      </c>
      <c r="AQ236" s="1">
        <v>4</v>
      </c>
      <c r="AR236" s="1" t="s">
        <v>80</v>
      </c>
      <c r="AS236" s="1" t="s">
        <v>2641</v>
      </c>
      <c r="AT236" s="8" t="s">
        <v>3239</v>
      </c>
      <c r="AU236" s="1" t="s">
        <v>112</v>
      </c>
      <c r="AV236" s="1" t="s">
        <v>160</v>
      </c>
      <c r="AW236" s="1" t="s">
        <v>64</v>
      </c>
      <c r="AY236" s="9"/>
      <c r="AZ236" s="1" t="s">
        <v>65</v>
      </c>
      <c r="BA236" s="9"/>
      <c r="BB236" s="3" t="s">
        <v>6075</v>
      </c>
      <c r="BC236" s="18"/>
    </row>
    <row r="237" spans="1:58" s="2" customFormat="1" ht="158.4" x14ac:dyDescent="0.25">
      <c r="A237" s="1">
        <v>44067.083874606484</v>
      </c>
      <c r="B237" s="1" t="s">
        <v>38</v>
      </c>
      <c r="C237" s="1" t="s">
        <v>39</v>
      </c>
      <c r="D237" s="1">
        <v>4</v>
      </c>
      <c r="E237" s="1" t="s">
        <v>2642</v>
      </c>
      <c r="F237" s="8" t="s">
        <v>3502</v>
      </c>
      <c r="G237" s="1" t="s">
        <v>117</v>
      </c>
      <c r="H237" s="1" t="s">
        <v>2643</v>
      </c>
      <c r="I237" s="8" t="s">
        <v>4102</v>
      </c>
      <c r="J237" s="1" t="s">
        <v>146</v>
      </c>
      <c r="K237" s="1" t="s">
        <v>2644</v>
      </c>
      <c r="L237" s="8" t="s">
        <v>4228</v>
      </c>
      <c r="M237" s="1" t="s">
        <v>43</v>
      </c>
      <c r="N237" s="1" t="s">
        <v>2645</v>
      </c>
      <c r="O237" s="8" t="s">
        <v>3244</v>
      </c>
      <c r="P237" s="1" t="s">
        <v>45</v>
      </c>
      <c r="Q237" s="1" t="s">
        <v>2646</v>
      </c>
      <c r="R237" s="8" t="s">
        <v>3515</v>
      </c>
      <c r="S237" s="1" t="s">
        <v>47</v>
      </c>
      <c r="T237" s="1" t="s">
        <v>48</v>
      </c>
      <c r="U237" s="1" t="s">
        <v>49</v>
      </c>
      <c r="V237" s="1">
        <v>4</v>
      </c>
      <c r="W237" s="1" t="s">
        <v>71</v>
      </c>
      <c r="X237" s="8"/>
      <c r="Y237" s="1" t="s">
        <v>72</v>
      </c>
      <c r="Z237" s="1" t="s">
        <v>52</v>
      </c>
      <c r="AA237" s="1" t="s">
        <v>53</v>
      </c>
      <c r="AB237" s="1" t="s">
        <v>2647</v>
      </c>
      <c r="AC237" s="8" t="s">
        <v>4229</v>
      </c>
      <c r="AD237" s="1" t="s">
        <v>2648</v>
      </c>
      <c r="AE237" s="8" t="s">
        <v>3425</v>
      </c>
      <c r="AF237" s="1" t="s">
        <v>2649</v>
      </c>
      <c r="AG237" s="8" t="s">
        <v>4230</v>
      </c>
      <c r="AH237" s="1">
        <v>3</v>
      </c>
      <c r="AI237" s="1" t="s">
        <v>2650</v>
      </c>
      <c r="AJ237" s="8" t="s">
        <v>3355</v>
      </c>
      <c r="AK237" s="1">
        <v>4</v>
      </c>
      <c r="AL237" s="1" t="s">
        <v>2651</v>
      </c>
      <c r="AM237" s="8" t="s">
        <v>3423</v>
      </c>
      <c r="AN237" s="1">
        <v>4</v>
      </c>
      <c r="AO237" s="1" t="s">
        <v>2652</v>
      </c>
      <c r="AP237" s="8" t="s">
        <v>4231</v>
      </c>
      <c r="AQ237" s="1">
        <v>5</v>
      </c>
      <c r="AR237" s="1" t="s">
        <v>80</v>
      </c>
      <c r="AS237" s="1" t="s">
        <v>2653</v>
      </c>
      <c r="AT237" s="8" t="s">
        <v>4232</v>
      </c>
      <c r="AU237" s="1" t="s">
        <v>62</v>
      </c>
      <c r="AV237" s="1" t="s">
        <v>160</v>
      </c>
      <c r="AW237" s="1" t="s">
        <v>64</v>
      </c>
      <c r="AX237" s="1" t="s">
        <v>2654</v>
      </c>
      <c r="AY237" s="8"/>
      <c r="AZ237" s="1" t="s">
        <v>65</v>
      </c>
      <c r="BA237" s="9"/>
      <c r="BB237" s="3" t="s">
        <v>6075</v>
      </c>
      <c r="BC237" s="18"/>
    </row>
    <row r="238" spans="1:58" s="2" customFormat="1" ht="277.2" x14ac:dyDescent="0.25">
      <c r="A238" s="1">
        <v>44067.344649571758</v>
      </c>
      <c r="B238" s="1" t="s">
        <v>38</v>
      </c>
      <c r="C238" s="1" t="s">
        <v>89</v>
      </c>
      <c r="D238" s="1">
        <v>3</v>
      </c>
      <c r="E238" s="1" t="s">
        <v>2668</v>
      </c>
      <c r="F238" s="8" t="s">
        <v>4236</v>
      </c>
      <c r="G238" s="1" t="s">
        <v>41</v>
      </c>
      <c r="H238" s="1" t="s">
        <v>2669</v>
      </c>
      <c r="I238" s="8" t="s">
        <v>3352</v>
      </c>
      <c r="L238" s="9"/>
      <c r="M238" s="1" t="s">
        <v>43</v>
      </c>
      <c r="N238" s="1" t="s">
        <v>2670</v>
      </c>
      <c r="O238" s="8" t="s">
        <v>3244</v>
      </c>
      <c r="P238" s="1" t="s">
        <v>87</v>
      </c>
      <c r="Q238" s="1" t="s">
        <v>2671</v>
      </c>
      <c r="R238" s="8" t="s">
        <v>3246</v>
      </c>
      <c r="S238" s="1" t="s">
        <v>89</v>
      </c>
      <c r="T238" s="1" t="s">
        <v>49</v>
      </c>
      <c r="U238" s="1" t="s">
        <v>70</v>
      </c>
      <c r="V238" s="1">
        <v>4</v>
      </c>
      <c r="W238" s="1" t="s">
        <v>2672</v>
      </c>
      <c r="X238" s="8"/>
      <c r="Y238" s="1" t="s">
        <v>90</v>
      </c>
      <c r="Z238" s="1" t="s">
        <v>52</v>
      </c>
      <c r="AA238" s="1" t="s">
        <v>53</v>
      </c>
      <c r="AB238" s="1" t="s">
        <v>2673</v>
      </c>
      <c r="AC238" s="8" t="s">
        <v>3239</v>
      </c>
      <c r="AD238" s="1" t="s">
        <v>2674</v>
      </c>
      <c r="AE238" s="8" t="s">
        <v>3265</v>
      </c>
      <c r="AF238" s="1" t="s">
        <v>2675</v>
      </c>
      <c r="AG238" s="8" t="s">
        <v>3612</v>
      </c>
      <c r="AH238" s="1">
        <v>3</v>
      </c>
      <c r="AI238" s="1" t="s">
        <v>126</v>
      </c>
      <c r="AJ238" s="8" t="s">
        <v>3982</v>
      </c>
      <c r="AK238" s="1">
        <v>4</v>
      </c>
      <c r="AL238" s="1" t="s">
        <v>2676</v>
      </c>
      <c r="AM238" s="8" t="s">
        <v>4237</v>
      </c>
      <c r="AN238" s="1">
        <v>4</v>
      </c>
      <c r="AO238" s="1" t="s">
        <v>1629</v>
      </c>
      <c r="AP238" s="8" t="s">
        <v>3346</v>
      </c>
      <c r="AQ238" s="1">
        <v>5</v>
      </c>
      <c r="AR238" s="1" t="s">
        <v>80</v>
      </c>
      <c r="AS238" s="1" t="s">
        <v>2677</v>
      </c>
      <c r="AT238" s="8" t="s">
        <v>4238</v>
      </c>
      <c r="AU238" s="1" t="s">
        <v>112</v>
      </c>
      <c r="AV238" s="1" t="s">
        <v>160</v>
      </c>
      <c r="AW238" s="1" t="s">
        <v>64</v>
      </c>
      <c r="AX238" s="1" t="s">
        <v>2678</v>
      </c>
      <c r="AY238" s="8"/>
      <c r="AZ238" s="1" t="s">
        <v>65</v>
      </c>
      <c r="BA238" s="9"/>
      <c r="BB238" s="3" t="s">
        <v>6075</v>
      </c>
      <c r="BC238" s="18"/>
    </row>
    <row r="239" spans="1:58" s="2" customFormat="1" ht="330" x14ac:dyDescent="0.25">
      <c r="A239" s="1">
        <v>44067.463438009261</v>
      </c>
      <c r="B239" s="1" t="s">
        <v>38</v>
      </c>
      <c r="C239" s="1" t="s">
        <v>143</v>
      </c>
      <c r="D239" s="1">
        <v>4</v>
      </c>
      <c r="E239" s="1" t="s">
        <v>2679</v>
      </c>
      <c r="F239" s="8" t="s">
        <v>3472</v>
      </c>
      <c r="G239" s="1" t="s">
        <v>117</v>
      </c>
      <c r="H239" s="1" t="s">
        <v>2680</v>
      </c>
      <c r="I239" s="8" t="s">
        <v>4239</v>
      </c>
      <c r="J239" s="1" t="s">
        <v>146</v>
      </c>
      <c r="K239" s="1" t="s">
        <v>2681</v>
      </c>
      <c r="L239" s="8" t="s">
        <v>3945</v>
      </c>
      <c r="M239" s="1" t="s">
        <v>43</v>
      </c>
      <c r="N239" s="1" t="s">
        <v>2682</v>
      </c>
      <c r="O239" s="8" t="s">
        <v>4240</v>
      </c>
      <c r="P239" s="1" t="s">
        <v>87</v>
      </c>
      <c r="Q239" s="1" t="s">
        <v>2683</v>
      </c>
      <c r="R239" s="8" t="s">
        <v>4241</v>
      </c>
      <c r="S239" s="1" t="s">
        <v>209</v>
      </c>
      <c r="T239" s="1" t="s">
        <v>48</v>
      </c>
      <c r="U239" s="1" t="s">
        <v>49</v>
      </c>
      <c r="V239" s="1">
        <v>3</v>
      </c>
      <c r="W239" s="1" t="s">
        <v>71</v>
      </c>
      <c r="X239" s="8"/>
      <c r="Y239" s="1" t="s">
        <v>2684</v>
      </c>
      <c r="Z239" s="1" t="s">
        <v>2685</v>
      </c>
      <c r="AA239" s="1" t="s">
        <v>53</v>
      </c>
      <c r="AB239" s="1" t="s">
        <v>2686</v>
      </c>
      <c r="AC239" s="8" t="s">
        <v>3425</v>
      </c>
      <c r="AD239" s="1" t="s">
        <v>2687</v>
      </c>
      <c r="AE239" s="8" t="s">
        <v>4242</v>
      </c>
      <c r="AF239" s="1" t="s">
        <v>2688</v>
      </c>
      <c r="AG239" s="8" t="s">
        <v>4243</v>
      </c>
      <c r="AH239" s="1">
        <v>3</v>
      </c>
      <c r="AI239" s="1" t="s">
        <v>2689</v>
      </c>
      <c r="AJ239" s="8" t="s">
        <v>4244</v>
      </c>
      <c r="AK239" s="1">
        <v>4</v>
      </c>
      <c r="AL239" s="1" t="s">
        <v>2690</v>
      </c>
      <c r="AM239" s="8" t="s">
        <v>3562</v>
      </c>
      <c r="AN239" s="1">
        <v>3</v>
      </c>
      <c r="AO239" s="1" t="s">
        <v>2691</v>
      </c>
      <c r="AP239" s="8" t="s">
        <v>3355</v>
      </c>
      <c r="AQ239" s="1">
        <v>3</v>
      </c>
      <c r="AR239" s="1" t="s">
        <v>80</v>
      </c>
      <c r="AS239" s="13" t="s">
        <v>2692</v>
      </c>
      <c r="AT239" s="8" t="s">
        <v>4245</v>
      </c>
      <c r="AU239" s="1" t="s">
        <v>406</v>
      </c>
      <c r="AV239" s="1" t="s">
        <v>63</v>
      </c>
      <c r="AW239" s="1" t="s">
        <v>64</v>
      </c>
      <c r="AX239" s="1" t="s">
        <v>2693</v>
      </c>
      <c r="AY239" s="8"/>
      <c r="AZ239" s="1" t="s">
        <v>65</v>
      </c>
      <c r="BA239" s="9"/>
      <c r="BB239" s="3" t="s">
        <v>6075</v>
      </c>
      <c r="BC239" s="18"/>
    </row>
    <row r="240" spans="1:58" s="2" customFormat="1" ht="290.39999999999998" x14ac:dyDescent="0.25">
      <c r="A240" s="1">
        <v>44067.556166747687</v>
      </c>
      <c r="B240" s="1" t="s">
        <v>38</v>
      </c>
      <c r="C240" s="1" t="s">
        <v>39</v>
      </c>
      <c r="D240" s="1">
        <v>2</v>
      </c>
      <c r="E240" s="1" t="s">
        <v>2706</v>
      </c>
      <c r="F240" s="8" t="s">
        <v>3334</v>
      </c>
      <c r="G240" s="1" t="s">
        <v>117</v>
      </c>
      <c r="H240" s="1" t="s">
        <v>2707</v>
      </c>
      <c r="I240" s="8" t="s">
        <v>3259</v>
      </c>
      <c r="J240" s="1" t="s">
        <v>119</v>
      </c>
      <c r="K240" s="1" t="s">
        <v>2708</v>
      </c>
      <c r="L240" s="8" t="s">
        <v>3725</v>
      </c>
      <c r="M240" s="1" t="s">
        <v>43</v>
      </c>
      <c r="N240" s="1" t="s">
        <v>2709</v>
      </c>
      <c r="O240" s="8" t="s">
        <v>3244</v>
      </c>
      <c r="P240" s="1" t="s">
        <v>45</v>
      </c>
      <c r="Q240" s="1" t="s">
        <v>2710</v>
      </c>
      <c r="R240" s="8" t="s">
        <v>4250</v>
      </c>
      <c r="S240" s="1" t="s">
        <v>47</v>
      </c>
      <c r="T240" s="1" t="s">
        <v>48</v>
      </c>
      <c r="U240" s="1" t="s">
        <v>49</v>
      </c>
      <c r="V240" s="1">
        <v>4</v>
      </c>
      <c r="W240" s="1" t="s">
        <v>134</v>
      </c>
      <c r="X240" s="8"/>
      <c r="Y240" s="1" t="s">
        <v>51</v>
      </c>
      <c r="Z240" s="1" t="s">
        <v>52</v>
      </c>
      <c r="AA240" s="1" t="s">
        <v>53</v>
      </c>
      <c r="AB240" s="1" t="s">
        <v>2711</v>
      </c>
      <c r="AC240" s="8" t="s">
        <v>3244</v>
      </c>
      <c r="AD240" s="1" t="s">
        <v>2712</v>
      </c>
      <c r="AE240" s="8" t="s">
        <v>3265</v>
      </c>
      <c r="AF240" s="1" t="s">
        <v>2713</v>
      </c>
      <c r="AG240" s="8" t="s">
        <v>3694</v>
      </c>
      <c r="AH240" s="1">
        <v>2</v>
      </c>
      <c r="AI240" s="1" t="s">
        <v>2714</v>
      </c>
      <c r="AJ240" s="8" t="s">
        <v>4251</v>
      </c>
      <c r="AK240" s="1">
        <v>3</v>
      </c>
      <c r="AL240" s="1" t="s">
        <v>2715</v>
      </c>
      <c r="AM240" s="8" t="s">
        <v>4251</v>
      </c>
      <c r="AN240" s="1">
        <v>3</v>
      </c>
      <c r="AO240" s="1" t="s">
        <v>2716</v>
      </c>
      <c r="AP240" s="8" t="s">
        <v>4252</v>
      </c>
      <c r="AQ240" s="1">
        <v>3</v>
      </c>
      <c r="AR240" s="1" t="s">
        <v>80</v>
      </c>
      <c r="AS240" s="1" t="s">
        <v>2717</v>
      </c>
      <c r="AT240" s="8" t="s">
        <v>3302</v>
      </c>
      <c r="AU240" s="1" t="s">
        <v>112</v>
      </c>
      <c r="AV240" s="1" t="s">
        <v>82</v>
      </c>
      <c r="AW240" s="1" t="s">
        <v>64</v>
      </c>
      <c r="AY240" s="9"/>
      <c r="AZ240" s="1" t="s">
        <v>65</v>
      </c>
      <c r="BA240" s="9"/>
      <c r="BB240" s="3" t="s">
        <v>6075</v>
      </c>
      <c r="BC240" s="18"/>
    </row>
    <row r="241" spans="1:55" s="2" customFormat="1" ht="224.4" x14ac:dyDescent="0.25">
      <c r="A241" s="1">
        <v>44067.731872268516</v>
      </c>
      <c r="B241" s="1" t="s">
        <v>38</v>
      </c>
      <c r="C241" s="1" t="s">
        <v>47</v>
      </c>
      <c r="D241" s="1">
        <v>3</v>
      </c>
      <c r="E241" s="1" t="s">
        <v>2733</v>
      </c>
      <c r="F241" s="8" t="s">
        <v>3259</v>
      </c>
      <c r="G241" s="1" t="s">
        <v>41</v>
      </c>
      <c r="H241" s="1" t="s">
        <v>2734</v>
      </c>
      <c r="I241" s="8" t="s">
        <v>3320</v>
      </c>
      <c r="L241" s="9"/>
      <c r="M241" s="1" t="s">
        <v>43</v>
      </c>
      <c r="N241" s="1" t="s">
        <v>2735</v>
      </c>
      <c r="O241" s="8" t="s">
        <v>4259</v>
      </c>
      <c r="P241" s="1" t="s">
        <v>45</v>
      </c>
      <c r="Q241" s="1" t="s">
        <v>2736</v>
      </c>
      <c r="R241" s="8" t="s">
        <v>4260</v>
      </c>
      <c r="S241" s="1" t="s">
        <v>47</v>
      </c>
      <c r="T241" s="1" t="s">
        <v>49</v>
      </c>
      <c r="U241" s="1" t="s">
        <v>70</v>
      </c>
      <c r="V241" s="1">
        <v>2</v>
      </c>
      <c r="W241" s="1" t="s">
        <v>1310</v>
      </c>
      <c r="X241" s="8"/>
      <c r="Y241" s="1" t="s">
        <v>424</v>
      </c>
      <c r="Z241" s="1" t="s">
        <v>52</v>
      </c>
      <c r="AA241" s="1" t="s">
        <v>53</v>
      </c>
      <c r="AB241" s="1" t="s">
        <v>2737</v>
      </c>
      <c r="AC241" s="8" t="s">
        <v>3244</v>
      </c>
      <c r="AD241" s="1" t="s">
        <v>2738</v>
      </c>
      <c r="AE241" s="8" t="s">
        <v>6054</v>
      </c>
      <c r="AF241" s="1" t="s">
        <v>2739</v>
      </c>
      <c r="AG241" s="8" t="s">
        <v>4261</v>
      </c>
      <c r="AH241" s="1">
        <v>4</v>
      </c>
      <c r="AI241" s="1" t="s">
        <v>2740</v>
      </c>
      <c r="AJ241" s="8" t="s">
        <v>4262</v>
      </c>
      <c r="AK241" s="1">
        <v>4</v>
      </c>
      <c r="AL241" s="1" t="s">
        <v>2741</v>
      </c>
      <c r="AM241" s="8" t="s">
        <v>3562</v>
      </c>
      <c r="AN241" s="1">
        <v>4</v>
      </c>
      <c r="AO241" s="1" t="s">
        <v>2742</v>
      </c>
      <c r="AP241" s="8" t="s">
        <v>3906</v>
      </c>
      <c r="AQ241" s="1">
        <v>4</v>
      </c>
      <c r="AR241" s="1" t="s">
        <v>60</v>
      </c>
      <c r="AS241" s="1" t="s">
        <v>2743</v>
      </c>
      <c r="AT241" s="8" t="s">
        <v>3366</v>
      </c>
      <c r="AU241" s="1" t="s">
        <v>112</v>
      </c>
      <c r="AV241" s="1" t="s">
        <v>207</v>
      </c>
      <c r="AW241" s="1" t="s">
        <v>64</v>
      </c>
      <c r="AY241" s="9"/>
      <c r="AZ241" s="1" t="s">
        <v>65</v>
      </c>
      <c r="BA241" s="9"/>
      <c r="BB241" s="3" t="s">
        <v>6075</v>
      </c>
      <c r="BC241" s="18"/>
    </row>
    <row r="242" spans="1:55" s="2" customFormat="1" ht="290.39999999999998" x14ac:dyDescent="0.25">
      <c r="A242" s="1">
        <v>44067.774276006945</v>
      </c>
      <c r="B242" s="1" t="s">
        <v>38</v>
      </c>
      <c r="C242" s="1" t="s">
        <v>39</v>
      </c>
      <c r="D242" s="1">
        <v>4</v>
      </c>
      <c r="E242" s="1" t="s">
        <v>2754</v>
      </c>
      <c r="F242" s="8" t="s">
        <v>3286</v>
      </c>
      <c r="G242" s="1" t="s">
        <v>41</v>
      </c>
      <c r="H242" s="1" t="s">
        <v>2755</v>
      </c>
      <c r="I242" s="8" t="s">
        <v>4264</v>
      </c>
      <c r="L242" s="9"/>
      <c r="M242" s="1" t="s">
        <v>101</v>
      </c>
      <c r="N242" s="1" t="s">
        <v>2756</v>
      </c>
      <c r="O242" s="8" t="s">
        <v>3978</v>
      </c>
      <c r="P242" s="1" t="s">
        <v>87</v>
      </c>
      <c r="Q242" s="1" t="s">
        <v>2757</v>
      </c>
      <c r="R242" s="8" t="s">
        <v>3425</v>
      </c>
      <c r="S242" s="1" t="s">
        <v>209</v>
      </c>
      <c r="T242" s="1" t="s">
        <v>49</v>
      </c>
      <c r="U242" s="1" t="s">
        <v>70</v>
      </c>
      <c r="V242" s="1">
        <v>4</v>
      </c>
      <c r="W242" s="1" t="s">
        <v>373</v>
      </c>
      <c r="X242" s="8"/>
      <c r="Y242" s="1" t="s">
        <v>2758</v>
      </c>
      <c r="Z242" s="1" t="s">
        <v>73</v>
      </c>
      <c r="AA242" s="1" t="s">
        <v>53</v>
      </c>
      <c r="AB242" s="1" t="s">
        <v>2759</v>
      </c>
      <c r="AC242" s="8" t="s">
        <v>3329</v>
      </c>
      <c r="AD242" s="1" t="s">
        <v>2760</v>
      </c>
      <c r="AE242" s="8" t="s">
        <v>6054</v>
      </c>
      <c r="AF242" s="1" t="s">
        <v>2761</v>
      </c>
      <c r="AG242" s="8" t="s">
        <v>3435</v>
      </c>
      <c r="AH242" s="1">
        <v>4</v>
      </c>
      <c r="AI242" s="1" t="s">
        <v>2762</v>
      </c>
      <c r="AJ242" s="8" t="s">
        <v>4265</v>
      </c>
      <c r="AK242" s="1">
        <v>5</v>
      </c>
      <c r="AL242" s="1" t="s">
        <v>2763</v>
      </c>
      <c r="AM242" s="8" t="s">
        <v>3435</v>
      </c>
      <c r="AN242" s="1">
        <v>4</v>
      </c>
      <c r="AO242" s="1" t="s">
        <v>2764</v>
      </c>
      <c r="AP242" s="8" t="s">
        <v>3507</v>
      </c>
      <c r="AQ242" s="1">
        <v>3</v>
      </c>
      <c r="AR242" s="1" t="s">
        <v>140</v>
      </c>
      <c r="AS242" s="1" t="s">
        <v>2765</v>
      </c>
      <c r="AT242" s="8" t="s">
        <v>4266</v>
      </c>
      <c r="AU242" s="1" t="s">
        <v>406</v>
      </c>
      <c r="AV242" s="1" t="s">
        <v>82</v>
      </c>
      <c r="AW242" s="1" t="s">
        <v>64</v>
      </c>
      <c r="AX242" s="1" t="s">
        <v>2766</v>
      </c>
      <c r="AY242" s="8"/>
      <c r="AZ242" s="1" t="s">
        <v>65</v>
      </c>
      <c r="BA242" s="9"/>
      <c r="BB242" s="3" t="s">
        <v>6075</v>
      </c>
      <c r="BC242" s="18"/>
    </row>
    <row r="243" spans="1:55" s="2" customFormat="1" ht="92.4" x14ac:dyDescent="0.25">
      <c r="A243" s="1">
        <v>44068.118102824075</v>
      </c>
      <c r="B243" s="1" t="s">
        <v>38</v>
      </c>
      <c r="C243" s="1" t="s">
        <v>209</v>
      </c>
      <c r="D243" s="1">
        <v>2</v>
      </c>
      <c r="E243" s="1" t="s">
        <v>2801</v>
      </c>
      <c r="F243" s="8" t="s">
        <v>3238</v>
      </c>
      <c r="G243" s="1" t="s">
        <v>41</v>
      </c>
      <c r="H243" s="1" t="s">
        <v>2802</v>
      </c>
      <c r="I243" s="8" t="s">
        <v>4274</v>
      </c>
      <c r="L243" s="9"/>
      <c r="M243" s="1" t="s">
        <v>43</v>
      </c>
      <c r="N243" s="1" t="s">
        <v>2167</v>
      </c>
      <c r="O243" s="8" t="s">
        <v>3244</v>
      </c>
      <c r="P243" s="1" t="s">
        <v>87</v>
      </c>
      <c r="Q243" s="1" t="s">
        <v>2803</v>
      </c>
      <c r="R243" s="8" t="s">
        <v>3239</v>
      </c>
      <c r="S243" s="1" t="s">
        <v>209</v>
      </c>
      <c r="T243" s="1" t="s">
        <v>49</v>
      </c>
      <c r="U243" s="1" t="s">
        <v>70</v>
      </c>
      <c r="V243" s="1">
        <v>2</v>
      </c>
      <c r="W243" s="1" t="s">
        <v>71</v>
      </c>
      <c r="X243" s="8"/>
      <c r="Y243" s="1" t="s">
        <v>2804</v>
      </c>
      <c r="Z243" s="1" t="s">
        <v>52</v>
      </c>
      <c r="AA243" s="1" t="s">
        <v>53</v>
      </c>
      <c r="AB243" s="1" t="s">
        <v>2805</v>
      </c>
      <c r="AC243" s="8" t="s">
        <v>3824</v>
      </c>
      <c r="AD243" s="1" t="s">
        <v>2661</v>
      </c>
      <c r="AE243" s="8" t="s">
        <v>3425</v>
      </c>
      <c r="AF243" s="1" t="s">
        <v>2806</v>
      </c>
      <c r="AG243" s="8" t="s">
        <v>3507</v>
      </c>
      <c r="AH243" s="1">
        <v>2</v>
      </c>
      <c r="AI243" s="1" t="s">
        <v>2807</v>
      </c>
      <c r="AJ243" s="8" t="s">
        <v>3906</v>
      </c>
      <c r="AK243" s="1">
        <v>4</v>
      </c>
      <c r="AL243" s="1" t="s">
        <v>2807</v>
      </c>
      <c r="AM243" s="8" t="s">
        <v>3906</v>
      </c>
      <c r="AN243" s="1">
        <v>4</v>
      </c>
      <c r="AO243" s="1" t="s">
        <v>2808</v>
      </c>
      <c r="AP243" s="8" t="s">
        <v>3939</v>
      </c>
      <c r="AQ243" s="1">
        <v>5</v>
      </c>
      <c r="AR243" s="1" t="s">
        <v>80</v>
      </c>
      <c r="AS243" s="1" t="s">
        <v>2809</v>
      </c>
      <c r="AT243" s="8" t="s">
        <v>3731</v>
      </c>
      <c r="AU243" s="1" t="s">
        <v>406</v>
      </c>
      <c r="AV243" s="1" t="s">
        <v>63</v>
      </c>
      <c r="AW243" s="1" t="s">
        <v>64</v>
      </c>
      <c r="AX243" s="1" t="s">
        <v>2810</v>
      </c>
      <c r="AY243" s="8"/>
      <c r="AZ243" s="1" t="s">
        <v>65</v>
      </c>
      <c r="BA243" s="9"/>
      <c r="BB243" s="3" t="s">
        <v>6075</v>
      </c>
      <c r="BC243" s="18"/>
    </row>
    <row r="244" spans="1:55" s="2" customFormat="1" ht="92.4" x14ac:dyDescent="0.25">
      <c r="A244" s="1">
        <v>44068.283878692135</v>
      </c>
      <c r="B244" s="1" t="s">
        <v>38</v>
      </c>
      <c r="C244" s="1" t="s">
        <v>143</v>
      </c>
      <c r="D244" s="1">
        <v>5</v>
      </c>
      <c r="E244" s="1" t="s">
        <v>2825</v>
      </c>
      <c r="F244" s="8" t="s">
        <v>3472</v>
      </c>
      <c r="G244" s="1" t="s">
        <v>41</v>
      </c>
      <c r="H244" s="1" t="s">
        <v>2826</v>
      </c>
      <c r="I244" s="8" t="s">
        <v>3259</v>
      </c>
      <c r="L244" s="9"/>
      <c r="M244" s="1" t="s">
        <v>43</v>
      </c>
      <c r="N244" s="1" t="s">
        <v>2827</v>
      </c>
      <c r="O244" s="8" t="s">
        <v>3373</v>
      </c>
      <c r="P244" s="1" t="s">
        <v>45</v>
      </c>
      <c r="Q244" s="1" t="s">
        <v>2828</v>
      </c>
      <c r="R244" s="8" t="s">
        <v>3425</v>
      </c>
      <c r="S244" s="1" t="s">
        <v>39</v>
      </c>
      <c r="T244" s="1" t="s">
        <v>48</v>
      </c>
      <c r="U244" s="1" t="s">
        <v>49</v>
      </c>
      <c r="V244" s="1">
        <v>2</v>
      </c>
      <c r="W244" s="1" t="s">
        <v>71</v>
      </c>
      <c r="X244" s="8"/>
      <c r="Y244" s="1" t="s">
        <v>324</v>
      </c>
      <c r="Z244" s="1" t="s">
        <v>91</v>
      </c>
      <c r="AA244" s="1" t="s">
        <v>152</v>
      </c>
      <c r="AB244" s="1" t="s">
        <v>2829</v>
      </c>
      <c r="AC244" s="8" t="s">
        <v>3244</v>
      </c>
      <c r="AD244" s="1" t="s">
        <v>2830</v>
      </c>
      <c r="AE244" s="8" t="s">
        <v>3265</v>
      </c>
      <c r="AF244" s="1" t="s">
        <v>2831</v>
      </c>
      <c r="AG244" s="8" t="s">
        <v>3578</v>
      </c>
      <c r="AH244" s="1">
        <v>4</v>
      </c>
      <c r="AI244" s="1" t="s">
        <v>2832</v>
      </c>
      <c r="AJ244" s="8" t="s">
        <v>4279</v>
      </c>
      <c r="AK244" s="1">
        <v>5</v>
      </c>
      <c r="AL244" s="1" t="s">
        <v>2833</v>
      </c>
      <c r="AM244" s="8" t="s">
        <v>3346</v>
      </c>
      <c r="AN244" s="1">
        <v>5</v>
      </c>
      <c r="AO244" s="1" t="s">
        <v>1653</v>
      </c>
      <c r="AP244" s="8" t="s">
        <v>3939</v>
      </c>
      <c r="AQ244" s="1">
        <v>5</v>
      </c>
      <c r="AR244" s="1" t="s">
        <v>80</v>
      </c>
      <c r="AS244" s="1" t="s">
        <v>2834</v>
      </c>
      <c r="AT244" s="8" t="s">
        <v>3276</v>
      </c>
      <c r="AU244" s="1" t="s">
        <v>62</v>
      </c>
      <c r="AV244" s="1" t="s">
        <v>2835</v>
      </c>
      <c r="AW244" s="1" t="s">
        <v>64</v>
      </c>
      <c r="AY244" s="9"/>
      <c r="AZ244" s="1" t="s">
        <v>65</v>
      </c>
      <c r="BA244" s="9"/>
      <c r="BB244" s="3" t="s">
        <v>6075</v>
      </c>
      <c r="BC244" s="18"/>
    </row>
    <row r="245" spans="1:55" s="2" customFormat="1" ht="211.2" x14ac:dyDescent="0.25">
      <c r="A245" s="1">
        <v>44068.370954918981</v>
      </c>
      <c r="B245" s="1" t="s">
        <v>38</v>
      </c>
      <c r="C245" s="1" t="s">
        <v>143</v>
      </c>
      <c r="D245" s="1">
        <v>3</v>
      </c>
      <c r="E245" s="1" t="s">
        <v>2836</v>
      </c>
      <c r="F245" s="8" t="s">
        <v>3472</v>
      </c>
      <c r="G245" s="1" t="s">
        <v>41</v>
      </c>
      <c r="H245" s="1" t="s">
        <v>2837</v>
      </c>
      <c r="I245" s="8" t="s">
        <v>4280</v>
      </c>
      <c r="L245" s="9"/>
      <c r="M245" s="1" t="s">
        <v>43</v>
      </c>
      <c r="N245" s="1" t="s">
        <v>2838</v>
      </c>
      <c r="O245" s="8" t="s">
        <v>3611</v>
      </c>
      <c r="P245" s="1" t="s">
        <v>87</v>
      </c>
      <c r="Q245" s="1" t="s">
        <v>2839</v>
      </c>
      <c r="R245" s="8" t="s">
        <v>3244</v>
      </c>
      <c r="S245" s="1" t="s">
        <v>89</v>
      </c>
      <c r="T245" s="1" t="s">
        <v>48</v>
      </c>
      <c r="U245" s="1" t="s">
        <v>49</v>
      </c>
      <c r="V245" s="1">
        <v>4</v>
      </c>
      <c r="W245" s="1" t="s">
        <v>123</v>
      </c>
      <c r="X245" s="8"/>
      <c r="Y245" s="1" t="s">
        <v>51</v>
      </c>
      <c r="Z245" s="1" t="s">
        <v>73</v>
      </c>
      <c r="AA245" s="1" t="s">
        <v>53</v>
      </c>
      <c r="AB245" s="1" t="s">
        <v>2840</v>
      </c>
      <c r="AC245" s="8" t="s">
        <v>3824</v>
      </c>
      <c r="AD245" s="1" t="s">
        <v>2841</v>
      </c>
      <c r="AE245" s="8" t="s">
        <v>3425</v>
      </c>
      <c r="AF245" s="1" t="s">
        <v>2842</v>
      </c>
      <c r="AG245" s="8" t="s">
        <v>3599</v>
      </c>
      <c r="AH245" s="1">
        <v>4</v>
      </c>
      <c r="AI245" s="1" t="s">
        <v>2843</v>
      </c>
      <c r="AJ245" s="8" t="s">
        <v>3571</v>
      </c>
      <c r="AK245" s="1">
        <v>4</v>
      </c>
      <c r="AL245" s="1" t="s">
        <v>2844</v>
      </c>
      <c r="AM245" s="8" t="s">
        <v>3556</v>
      </c>
      <c r="AN245" s="1">
        <v>3</v>
      </c>
      <c r="AO245" s="1" t="s">
        <v>2845</v>
      </c>
      <c r="AP245" s="8" t="s">
        <v>3416</v>
      </c>
      <c r="AQ245" s="1">
        <v>3</v>
      </c>
      <c r="AR245" s="1" t="s">
        <v>191</v>
      </c>
      <c r="AS245" s="1" t="s">
        <v>2846</v>
      </c>
      <c r="AT245" s="8" t="s">
        <v>3320</v>
      </c>
      <c r="AU245" s="1" t="s">
        <v>112</v>
      </c>
      <c r="AV245" s="1" t="s">
        <v>63</v>
      </c>
      <c r="AW245" s="1" t="s">
        <v>64</v>
      </c>
      <c r="AX245" s="1" t="s">
        <v>2847</v>
      </c>
      <c r="AY245" s="8"/>
      <c r="AZ245" s="1" t="s">
        <v>65</v>
      </c>
      <c r="BA245" s="9"/>
      <c r="BB245" s="3" t="s">
        <v>6075</v>
      </c>
      <c r="BC245" s="18"/>
    </row>
    <row r="246" spans="1:55" s="2" customFormat="1" ht="343.2" x14ac:dyDescent="0.25">
      <c r="A246" s="1">
        <v>44068.676318750004</v>
      </c>
      <c r="B246" s="1" t="s">
        <v>38</v>
      </c>
      <c r="C246" s="1" t="s">
        <v>143</v>
      </c>
      <c r="D246" s="1">
        <v>2</v>
      </c>
      <c r="E246" s="1" t="s">
        <v>2848</v>
      </c>
      <c r="F246" s="8" t="s">
        <v>3472</v>
      </c>
      <c r="G246" s="1" t="s">
        <v>41</v>
      </c>
      <c r="H246" s="1" t="s">
        <v>2849</v>
      </c>
      <c r="I246" s="8" t="s">
        <v>4281</v>
      </c>
      <c r="L246" s="9"/>
      <c r="M246" s="1" t="s">
        <v>43</v>
      </c>
      <c r="N246" s="1" t="s">
        <v>2850</v>
      </c>
      <c r="O246" s="8" t="s">
        <v>3238</v>
      </c>
      <c r="P246" s="1" t="s">
        <v>87</v>
      </c>
      <c r="Q246" s="1" t="s">
        <v>2851</v>
      </c>
      <c r="R246" s="8" t="s">
        <v>3246</v>
      </c>
      <c r="S246" s="1" t="s">
        <v>89</v>
      </c>
      <c r="T246" s="1" t="s">
        <v>48</v>
      </c>
      <c r="U246" s="1" t="s">
        <v>49</v>
      </c>
      <c r="V246" s="1">
        <v>3</v>
      </c>
      <c r="W246" s="1" t="s">
        <v>256</v>
      </c>
      <c r="X246" s="8"/>
      <c r="Y246" s="1" t="s">
        <v>90</v>
      </c>
      <c r="Z246" s="1" t="s">
        <v>52</v>
      </c>
      <c r="AA246" s="1" t="s">
        <v>53</v>
      </c>
      <c r="AB246" s="1" t="s">
        <v>2852</v>
      </c>
      <c r="AC246" s="8" t="s">
        <v>3329</v>
      </c>
      <c r="AD246" s="1" t="s">
        <v>2853</v>
      </c>
      <c r="AE246" s="8" t="s">
        <v>3265</v>
      </c>
      <c r="AF246" s="1" t="s">
        <v>2854</v>
      </c>
      <c r="AG246" s="8" t="s">
        <v>3991</v>
      </c>
      <c r="AH246" s="1">
        <v>3</v>
      </c>
      <c r="AI246" s="1" t="s">
        <v>2855</v>
      </c>
      <c r="AJ246" s="8" t="s">
        <v>3556</v>
      </c>
      <c r="AK246" s="1">
        <v>4</v>
      </c>
      <c r="AL246" s="1" t="s">
        <v>2856</v>
      </c>
      <c r="AM246" s="8" t="s">
        <v>3429</v>
      </c>
      <c r="AN246" s="1">
        <v>3</v>
      </c>
      <c r="AO246" s="1" t="s">
        <v>2857</v>
      </c>
      <c r="AP246" s="8" t="s">
        <v>4282</v>
      </c>
      <c r="AQ246" s="1">
        <v>3</v>
      </c>
      <c r="AR246" s="1" t="s">
        <v>60</v>
      </c>
      <c r="AS246" s="1" t="s">
        <v>2858</v>
      </c>
      <c r="AT246" s="8" t="s">
        <v>3302</v>
      </c>
      <c r="AU246" s="1" t="s">
        <v>112</v>
      </c>
      <c r="AV246" s="1" t="s">
        <v>63</v>
      </c>
      <c r="AW246" s="1" t="s">
        <v>64</v>
      </c>
      <c r="AY246" s="9"/>
      <c r="AZ246" s="1" t="s">
        <v>65</v>
      </c>
      <c r="BA246" s="9"/>
      <c r="BB246" s="3" t="s">
        <v>6075</v>
      </c>
      <c r="BC246" s="18"/>
    </row>
    <row r="247" spans="1:55" s="2" customFormat="1" ht="250.8" x14ac:dyDescent="0.25">
      <c r="A247" s="1">
        <v>44068.80099747685</v>
      </c>
      <c r="B247" s="1" t="s">
        <v>38</v>
      </c>
      <c r="C247" s="1" t="s">
        <v>209</v>
      </c>
      <c r="D247" s="1">
        <v>3</v>
      </c>
      <c r="E247" s="1" t="s">
        <v>2859</v>
      </c>
      <c r="F247" s="8" t="s">
        <v>3472</v>
      </c>
      <c r="G247" s="1" t="s">
        <v>117</v>
      </c>
      <c r="H247" s="1" t="s">
        <v>2860</v>
      </c>
      <c r="I247" s="8" t="s">
        <v>4265</v>
      </c>
      <c r="J247" s="1" t="s">
        <v>146</v>
      </c>
      <c r="K247" s="1" t="s">
        <v>2861</v>
      </c>
      <c r="L247" s="8" t="s">
        <v>4283</v>
      </c>
      <c r="M247" s="1" t="s">
        <v>101</v>
      </c>
      <c r="N247" s="1" t="s">
        <v>2862</v>
      </c>
      <c r="O247" s="8" t="s">
        <v>4284</v>
      </c>
      <c r="P247" s="1" t="s">
        <v>45</v>
      </c>
      <c r="Q247" s="1" t="s">
        <v>2863</v>
      </c>
      <c r="R247" s="8" t="s">
        <v>3425</v>
      </c>
      <c r="S247" s="1" t="s">
        <v>39</v>
      </c>
      <c r="T247" s="1" t="s">
        <v>48</v>
      </c>
      <c r="U247" s="1" t="s">
        <v>49</v>
      </c>
      <c r="V247" s="1">
        <v>4</v>
      </c>
      <c r="W247" s="1" t="s">
        <v>71</v>
      </c>
      <c r="X247" s="8"/>
      <c r="Y247" s="1" t="s">
        <v>2864</v>
      </c>
      <c r="Z247" s="1" t="s">
        <v>2865</v>
      </c>
      <c r="AA247" s="1" t="s">
        <v>53</v>
      </c>
      <c r="AB247" s="1" t="s">
        <v>2866</v>
      </c>
      <c r="AC247" s="8" t="s">
        <v>3244</v>
      </c>
      <c r="AD247" s="1" t="s">
        <v>2867</v>
      </c>
      <c r="AE247" s="8" t="s">
        <v>3425</v>
      </c>
      <c r="AF247" s="1" t="s">
        <v>2868</v>
      </c>
      <c r="AG247" s="8" t="s">
        <v>3578</v>
      </c>
      <c r="AH247" s="1">
        <v>2</v>
      </c>
      <c r="AI247" s="1" t="s">
        <v>2172</v>
      </c>
      <c r="AJ247" s="8" t="s">
        <v>3355</v>
      </c>
      <c r="AK247" s="1">
        <v>4</v>
      </c>
      <c r="AL247" s="1" t="s">
        <v>2869</v>
      </c>
      <c r="AM247" s="8" t="s">
        <v>3355</v>
      </c>
      <c r="AN247" s="1">
        <v>4</v>
      </c>
      <c r="AO247" s="1" t="s">
        <v>2173</v>
      </c>
      <c r="AP247" s="8" t="s">
        <v>3355</v>
      </c>
      <c r="AQ247" s="1">
        <v>4</v>
      </c>
      <c r="AR247" s="1" t="s">
        <v>60</v>
      </c>
      <c r="AS247" s="1" t="s">
        <v>2870</v>
      </c>
      <c r="AT247" s="8" t="s">
        <v>4285</v>
      </c>
      <c r="AU247" s="1" t="s">
        <v>112</v>
      </c>
      <c r="AV247" s="1" t="s">
        <v>82</v>
      </c>
      <c r="AW247" s="1" t="s">
        <v>64</v>
      </c>
      <c r="AY247" s="9"/>
      <c r="AZ247" s="1" t="s">
        <v>65</v>
      </c>
      <c r="BA247" s="9"/>
      <c r="BB247" s="3" t="s">
        <v>6075</v>
      </c>
      <c r="BC247" s="18"/>
    </row>
    <row r="248" spans="1:55" s="2" customFormat="1" ht="92.4" x14ac:dyDescent="0.25">
      <c r="A248" s="1">
        <v>44068.895252349539</v>
      </c>
      <c r="B248" s="1" t="s">
        <v>38</v>
      </c>
      <c r="C248" s="1" t="s">
        <v>209</v>
      </c>
      <c r="D248" s="1">
        <v>4</v>
      </c>
      <c r="E248" s="1" t="s">
        <v>2871</v>
      </c>
      <c r="F248" s="8" t="s">
        <v>3329</v>
      </c>
      <c r="G248" s="1" t="s">
        <v>41</v>
      </c>
      <c r="H248" s="1" t="s">
        <v>2872</v>
      </c>
      <c r="I248" s="8" t="s">
        <v>4286</v>
      </c>
      <c r="L248" s="9"/>
      <c r="M248" s="1" t="s">
        <v>43</v>
      </c>
      <c r="N248" s="1" t="s">
        <v>2873</v>
      </c>
      <c r="O248" s="8" t="s">
        <v>3244</v>
      </c>
      <c r="P248" s="1" t="s">
        <v>87</v>
      </c>
      <c r="Q248" s="1" t="s">
        <v>2874</v>
      </c>
      <c r="R248" s="8" t="s">
        <v>3277</v>
      </c>
      <c r="S248" s="1" t="s">
        <v>209</v>
      </c>
      <c r="T248" s="1" t="s">
        <v>49</v>
      </c>
      <c r="U248" s="1" t="s">
        <v>49</v>
      </c>
      <c r="V248" s="1">
        <v>4</v>
      </c>
      <c r="W248" s="1" t="s">
        <v>1608</v>
      </c>
      <c r="X248" s="8"/>
      <c r="Y248" s="1" t="s">
        <v>72</v>
      </c>
      <c r="Z248" s="1" t="s">
        <v>52</v>
      </c>
      <c r="AA248" s="1" t="s">
        <v>152</v>
      </c>
      <c r="AB248" s="1" t="s">
        <v>2875</v>
      </c>
      <c r="AC248" s="8" t="s">
        <v>4287</v>
      </c>
      <c r="AD248" s="1" t="s">
        <v>2876</v>
      </c>
      <c r="AE248" s="8" t="s">
        <v>3265</v>
      </c>
      <c r="AF248" s="1" t="s">
        <v>2877</v>
      </c>
      <c r="AG248" s="8" t="s">
        <v>3310</v>
      </c>
      <c r="AH248" s="1">
        <v>4</v>
      </c>
      <c r="AI248" s="1" t="s">
        <v>2878</v>
      </c>
      <c r="AJ248" s="8" t="s">
        <v>3423</v>
      </c>
      <c r="AK248" s="1">
        <v>4</v>
      </c>
      <c r="AL248" s="1" t="s">
        <v>2879</v>
      </c>
      <c r="AM248" s="8" t="s">
        <v>3798</v>
      </c>
      <c r="AN248" s="1">
        <v>4</v>
      </c>
      <c r="AO248" s="1" t="s">
        <v>2880</v>
      </c>
      <c r="AP248" s="8" t="s">
        <v>3427</v>
      </c>
      <c r="AQ248" s="1">
        <v>4</v>
      </c>
      <c r="AR248" s="1" t="s">
        <v>60</v>
      </c>
      <c r="AS248" s="1" t="s">
        <v>2881</v>
      </c>
      <c r="AT248" s="8" t="s">
        <v>3390</v>
      </c>
      <c r="AU248" s="1" t="s">
        <v>406</v>
      </c>
      <c r="AV248" s="1" t="s">
        <v>160</v>
      </c>
      <c r="AW248" s="1" t="s">
        <v>64</v>
      </c>
      <c r="AX248" s="1" t="s">
        <v>2882</v>
      </c>
      <c r="AY248" s="8"/>
      <c r="AZ248" s="1" t="s">
        <v>65</v>
      </c>
      <c r="BA248" s="9"/>
      <c r="BB248" s="3" t="s">
        <v>6075</v>
      </c>
      <c r="BC248" s="18"/>
    </row>
    <row r="249" spans="1:55" s="2" customFormat="1" ht="264" x14ac:dyDescent="0.25">
      <c r="A249" s="1">
        <v>44069.020540532409</v>
      </c>
      <c r="B249" s="1" t="s">
        <v>38</v>
      </c>
      <c r="C249" s="1" t="s">
        <v>143</v>
      </c>
      <c r="D249" s="1">
        <v>3</v>
      </c>
      <c r="E249" s="1" t="s">
        <v>2883</v>
      </c>
      <c r="F249" s="8" t="s">
        <v>3285</v>
      </c>
      <c r="G249" s="1" t="s">
        <v>117</v>
      </c>
      <c r="H249" s="1" t="s">
        <v>2884</v>
      </c>
      <c r="I249" s="8" t="s">
        <v>3449</v>
      </c>
      <c r="J249" s="1" t="s">
        <v>119</v>
      </c>
      <c r="K249" s="1" t="s">
        <v>2885</v>
      </c>
      <c r="L249" s="8" t="s">
        <v>4288</v>
      </c>
      <c r="M249" s="1" t="s">
        <v>43</v>
      </c>
      <c r="N249" s="1" t="s">
        <v>2886</v>
      </c>
      <c r="O249" s="8" t="s">
        <v>4121</v>
      </c>
      <c r="P249" s="1" t="s">
        <v>45</v>
      </c>
      <c r="Q249" s="1" t="s">
        <v>2887</v>
      </c>
      <c r="R249" s="8" t="s">
        <v>3286</v>
      </c>
      <c r="S249" s="1" t="s">
        <v>39</v>
      </c>
      <c r="T249" s="1" t="s">
        <v>48</v>
      </c>
      <c r="U249" s="1" t="s">
        <v>49</v>
      </c>
      <c r="V249" s="1">
        <v>4</v>
      </c>
      <c r="W249" s="1" t="s">
        <v>676</v>
      </c>
      <c r="X249" s="8"/>
      <c r="Y249" s="1" t="s">
        <v>72</v>
      </c>
      <c r="Z249" s="1" t="s">
        <v>52</v>
      </c>
      <c r="AA249" s="1" t="s">
        <v>53</v>
      </c>
      <c r="AB249" s="1" t="s">
        <v>2888</v>
      </c>
      <c r="AC249" s="8" t="s">
        <v>4289</v>
      </c>
      <c r="AD249" s="1" t="s">
        <v>2889</v>
      </c>
      <c r="AE249" s="8" t="s">
        <v>4021</v>
      </c>
      <c r="AF249" s="1" t="s">
        <v>2890</v>
      </c>
      <c r="AG249" s="8" t="s">
        <v>4290</v>
      </c>
      <c r="AH249" s="1">
        <v>4</v>
      </c>
      <c r="AI249" s="1" t="s">
        <v>2890</v>
      </c>
      <c r="AJ249" s="8" t="s">
        <v>3355</v>
      </c>
      <c r="AK249" s="1">
        <v>4</v>
      </c>
      <c r="AL249" s="1" t="s">
        <v>2891</v>
      </c>
      <c r="AM249" s="8" t="s">
        <v>4291</v>
      </c>
      <c r="AN249" s="1">
        <v>2</v>
      </c>
      <c r="AO249" s="1" t="s">
        <v>2890</v>
      </c>
      <c r="AP249" s="8" t="s">
        <v>3355</v>
      </c>
      <c r="AQ249" s="1">
        <v>4</v>
      </c>
      <c r="AR249" s="1" t="s">
        <v>60</v>
      </c>
      <c r="AS249" s="1" t="s">
        <v>2892</v>
      </c>
      <c r="AT249" s="8" t="s">
        <v>4132</v>
      </c>
      <c r="AU249" s="1" t="s">
        <v>62</v>
      </c>
      <c r="AV249" s="1" t="s">
        <v>160</v>
      </c>
      <c r="AW249" s="1" t="s">
        <v>2893</v>
      </c>
      <c r="AY249" s="9"/>
      <c r="AZ249" s="1" t="s">
        <v>65</v>
      </c>
      <c r="BA249" s="9"/>
      <c r="BB249" s="3" t="s">
        <v>6075</v>
      </c>
      <c r="BC249" s="18"/>
    </row>
    <row r="250" spans="1:55" s="2" customFormat="1" ht="224.4" x14ac:dyDescent="0.25">
      <c r="A250" s="1">
        <v>44069.715117754633</v>
      </c>
      <c r="B250" s="1" t="s">
        <v>38</v>
      </c>
      <c r="C250" s="1" t="s">
        <v>47</v>
      </c>
      <c r="D250" s="1">
        <v>2</v>
      </c>
      <c r="E250" s="1" t="s">
        <v>2894</v>
      </c>
      <c r="F250" s="8" t="s">
        <v>3425</v>
      </c>
      <c r="G250" s="1" t="s">
        <v>41</v>
      </c>
      <c r="H250" s="1" t="s">
        <v>2895</v>
      </c>
      <c r="I250" s="8" t="s">
        <v>4292</v>
      </c>
      <c r="L250" s="9"/>
      <c r="M250" s="1" t="s">
        <v>43</v>
      </c>
      <c r="N250" s="1" t="s">
        <v>2896</v>
      </c>
      <c r="O250" s="8" t="s">
        <v>3244</v>
      </c>
      <c r="P250" s="1" t="s">
        <v>45</v>
      </c>
      <c r="Q250" s="1" t="s">
        <v>2897</v>
      </c>
      <c r="R250" s="8" t="s">
        <v>3259</v>
      </c>
      <c r="S250" s="1" t="s">
        <v>47</v>
      </c>
      <c r="T250" s="1" t="s">
        <v>49</v>
      </c>
      <c r="U250" s="1" t="s">
        <v>70</v>
      </c>
      <c r="V250" s="1">
        <v>3</v>
      </c>
      <c r="W250" s="1" t="s">
        <v>243</v>
      </c>
      <c r="X250" s="8"/>
      <c r="Y250" s="1" t="s">
        <v>2898</v>
      </c>
      <c r="Z250" s="1" t="s">
        <v>73</v>
      </c>
      <c r="AA250" s="1" t="s">
        <v>53</v>
      </c>
      <c r="AB250" s="1" t="s">
        <v>2899</v>
      </c>
      <c r="AC250" s="8" t="s">
        <v>3600</v>
      </c>
      <c r="AD250" s="1" t="s">
        <v>700</v>
      </c>
      <c r="AE250" s="8" t="s">
        <v>6054</v>
      </c>
      <c r="AF250" s="1" t="s">
        <v>705</v>
      </c>
      <c r="AG250" s="8" t="s">
        <v>3374</v>
      </c>
      <c r="AH250" s="1">
        <v>4</v>
      </c>
      <c r="AI250" s="1" t="s">
        <v>2900</v>
      </c>
      <c r="AJ250" s="8" t="s">
        <v>3374</v>
      </c>
      <c r="AK250" s="1">
        <v>4</v>
      </c>
      <c r="AL250" s="1" t="s">
        <v>2901</v>
      </c>
      <c r="AM250" s="8" t="s">
        <v>3906</v>
      </c>
      <c r="AN250" s="1">
        <v>4</v>
      </c>
      <c r="AO250" s="1" t="s">
        <v>2751</v>
      </c>
      <c r="AP250" s="8" t="s">
        <v>3906</v>
      </c>
      <c r="AQ250" s="1">
        <v>3</v>
      </c>
      <c r="AR250" s="1" t="s">
        <v>60</v>
      </c>
      <c r="AS250" s="1" t="s">
        <v>2902</v>
      </c>
      <c r="AT250" s="8" t="s">
        <v>4297</v>
      </c>
      <c r="AU250" s="1" t="s">
        <v>62</v>
      </c>
      <c r="AV250" s="1" t="s">
        <v>63</v>
      </c>
      <c r="AW250" s="1" t="s">
        <v>64</v>
      </c>
      <c r="AY250" s="9"/>
      <c r="AZ250" s="1" t="s">
        <v>65</v>
      </c>
      <c r="BA250" s="9"/>
      <c r="BB250" s="3" t="s">
        <v>6075</v>
      </c>
      <c r="BC250" s="18"/>
    </row>
    <row r="251" spans="1:55" s="2" customFormat="1" ht="105.6" x14ac:dyDescent="0.25">
      <c r="A251" s="1">
        <v>44069.753318807867</v>
      </c>
      <c r="B251" s="1" t="s">
        <v>38</v>
      </c>
      <c r="C251" s="1" t="s">
        <v>39</v>
      </c>
      <c r="D251" s="1">
        <v>5</v>
      </c>
      <c r="E251" s="1" t="s">
        <v>2903</v>
      </c>
      <c r="F251" s="8" t="s">
        <v>3425</v>
      </c>
      <c r="G251" s="1" t="s">
        <v>41</v>
      </c>
      <c r="H251" s="1" t="s">
        <v>2904</v>
      </c>
      <c r="I251" s="8" t="s">
        <v>3977</v>
      </c>
      <c r="L251" s="9"/>
      <c r="M251" s="1" t="s">
        <v>101</v>
      </c>
      <c r="N251" s="1" t="s">
        <v>2905</v>
      </c>
      <c r="O251" s="8" t="s">
        <v>4293</v>
      </c>
      <c r="P251" s="1" t="s">
        <v>45</v>
      </c>
      <c r="Q251" s="1" t="s">
        <v>2906</v>
      </c>
      <c r="R251" s="8" t="s">
        <v>3259</v>
      </c>
      <c r="S251" s="1" t="s">
        <v>39</v>
      </c>
      <c r="T251" s="1" t="s">
        <v>49</v>
      </c>
      <c r="U251" s="1" t="s">
        <v>70</v>
      </c>
      <c r="V251" s="1">
        <v>5</v>
      </c>
      <c r="W251" s="1" t="s">
        <v>71</v>
      </c>
      <c r="X251" s="8"/>
      <c r="Y251" s="1" t="s">
        <v>324</v>
      </c>
      <c r="Z251" s="1" t="s">
        <v>73</v>
      </c>
      <c r="AA251" s="1" t="s">
        <v>53</v>
      </c>
      <c r="AB251" s="1" t="s">
        <v>2907</v>
      </c>
      <c r="AC251" s="8" t="s">
        <v>3329</v>
      </c>
      <c r="AD251" s="1" t="s">
        <v>2908</v>
      </c>
      <c r="AE251" s="8" t="s">
        <v>3265</v>
      </c>
      <c r="AF251" s="1" t="s">
        <v>2909</v>
      </c>
      <c r="AG251" s="8" t="s">
        <v>3292</v>
      </c>
      <c r="AH251" s="1">
        <v>3</v>
      </c>
      <c r="AI251" s="1" t="s">
        <v>2910</v>
      </c>
      <c r="AJ251" s="8" t="s">
        <v>3355</v>
      </c>
      <c r="AK251" s="1">
        <v>5</v>
      </c>
      <c r="AL251" s="1" t="s">
        <v>2911</v>
      </c>
      <c r="AM251" s="8" t="s">
        <v>4294</v>
      </c>
      <c r="AN251" s="1">
        <v>5</v>
      </c>
      <c r="AO251" s="1" t="s">
        <v>2912</v>
      </c>
      <c r="AP251" s="8" t="s">
        <v>3423</v>
      </c>
      <c r="AQ251" s="1">
        <v>5</v>
      </c>
      <c r="AR251" s="1" t="s">
        <v>80</v>
      </c>
      <c r="AS251" s="1" t="s">
        <v>2913</v>
      </c>
      <c r="AT251" s="8" t="s">
        <v>4295</v>
      </c>
      <c r="AU251" s="1" t="s">
        <v>62</v>
      </c>
      <c r="AV251" s="1" t="s">
        <v>82</v>
      </c>
      <c r="AW251" s="1" t="s">
        <v>64</v>
      </c>
      <c r="AX251" s="1" t="s">
        <v>2914</v>
      </c>
      <c r="AY251" s="8"/>
      <c r="AZ251" s="1" t="s">
        <v>65</v>
      </c>
      <c r="BA251" s="9"/>
      <c r="BB251" s="3" t="s">
        <v>6075</v>
      </c>
      <c r="BC251" s="18"/>
    </row>
    <row r="252" spans="1:55" s="2" customFormat="1" ht="132" x14ac:dyDescent="0.25">
      <c r="A252" s="1">
        <v>44070.964019374995</v>
      </c>
      <c r="B252" s="1" t="s">
        <v>38</v>
      </c>
      <c r="C252" s="1" t="s">
        <v>143</v>
      </c>
      <c r="D252" s="1">
        <v>3</v>
      </c>
      <c r="E252" s="1" t="s">
        <v>2915</v>
      </c>
      <c r="F252" s="8" t="s">
        <v>3334</v>
      </c>
      <c r="G252" s="1" t="s">
        <v>41</v>
      </c>
      <c r="H252" s="1" t="s">
        <v>2916</v>
      </c>
      <c r="I252" s="8" t="s">
        <v>3302</v>
      </c>
      <c r="L252" s="9"/>
      <c r="M252" s="1" t="s">
        <v>43</v>
      </c>
      <c r="N252" s="1" t="s">
        <v>2917</v>
      </c>
      <c r="O252" s="8" t="s">
        <v>3763</v>
      </c>
      <c r="P252" s="1" t="s">
        <v>45</v>
      </c>
      <c r="Q252" s="1" t="s">
        <v>2918</v>
      </c>
      <c r="R252" s="8" t="s">
        <v>3259</v>
      </c>
      <c r="S252" s="1" t="s">
        <v>47</v>
      </c>
      <c r="T252" s="1" t="s">
        <v>48</v>
      </c>
      <c r="U252" s="1" t="s">
        <v>49</v>
      </c>
      <c r="V252" s="1">
        <v>3</v>
      </c>
      <c r="W252" s="1" t="s">
        <v>123</v>
      </c>
      <c r="X252" s="8"/>
      <c r="Y252" s="1" t="s">
        <v>72</v>
      </c>
      <c r="Z252" s="1" t="s">
        <v>214</v>
      </c>
      <c r="AA252" s="1" t="s">
        <v>53</v>
      </c>
      <c r="AB252" s="1" t="s">
        <v>2919</v>
      </c>
      <c r="AC252" s="8" t="s">
        <v>4296</v>
      </c>
      <c r="AD252" s="1" t="s">
        <v>2920</v>
      </c>
      <c r="AE252" s="8" t="s">
        <v>3265</v>
      </c>
      <c r="AF252" s="1" t="s">
        <v>2921</v>
      </c>
      <c r="AG252" s="8" t="s">
        <v>3858</v>
      </c>
      <c r="AH252" s="1">
        <v>3</v>
      </c>
      <c r="AI252" s="1" t="s">
        <v>2922</v>
      </c>
      <c r="AJ252" s="8" t="s">
        <v>3355</v>
      </c>
      <c r="AK252" s="1">
        <v>4</v>
      </c>
      <c r="AL252" s="1" t="s">
        <v>1519</v>
      </c>
      <c r="AM252" s="8" t="s">
        <v>3906</v>
      </c>
      <c r="AN252" s="1">
        <v>4</v>
      </c>
      <c r="AO252" s="1" t="s">
        <v>2923</v>
      </c>
      <c r="AP252" s="8" t="s">
        <v>3275</v>
      </c>
      <c r="AQ252" s="1">
        <v>4</v>
      </c>
      <c r="AR252" s="1" t="s">
        <v>80</v>
      </c>
      <c r="AS252" s="1" t="s">
        <v>2924</v>
      </c>
      <c r="AT252" s="8" t="s">
        <v>4297</v>
      </c>
      <c r="AU252" s="1" t="s">
        <v>62</v>
      </c>
      <c r="AV252" s="1" t="s">
        <v>63</v>
      </c>
      <c r="AW252" s="1" t="s">
        <v>64</v>
      </c>
      <c r="AY252" s="9"/>
      <c r="AZ252" s="1" t="s">
        <v>65</v>
      </c>
      <c r="BA252" s="9"/>
      <c r="BB252" s="3" t="s">
        <v>6075</v>
      </c>
      <c r="BC252" s="18"/>
    </row>
    <row r="253" spans="1:55" s="2" customFormat="1" ht="158.4" x14ac:dyDescent="0.25">
      <c r="A253" s="1">
        <v>44076.766638877314</v>
      </c>
      <c r="B253" s="1" t="s">
        <v>38</v>
      </c>
      <c r="C253" s="1" t="s">
        <v>143</v>
      </c>
      <c r="D253" s="1">
        <v>1</v>
      </c>
      <c r="E253" s="1" t="s">
        <v>2938</v>
      </c>
      <c r="F253" s="8" t="s">
        <v>3265</v>
      </c>
      <c r="G253" s="1" t="s">
        <v>117</v>
      </c>
      <c r="H253" s="1" t="s">
        <v>2939</v>
      </c>
      <c r="I253" s="8" t="s">
        <v>3259</v>
      </c>
      <c r="J253" s="1" t="s">
        <v>146</v>
      </c>
      <c r="K253" s="1" t="s">
        <v>2940</v>
      </c>
      <c r="L253" s="8" t="s">
        <v>3998</v>
      </c>
      <c r="M253" s="1" t="s">
        <v>43</v>
      </c>
      <c r="N253" s="1" t="s">
        <v>2941</v>
      </c>
      <c r="O253" s="8" t="s">
        <v>4303</v>
      </c>
      <c r="P253" s="1" t="s">
        <v>45</v>
      </c>
      <c r="Q253" s="1" t="s">
        <v>2942</v>
      </c>
      <c r="R253" s="8" t="s">
        <v>3259</v>
      </c>
      <c r="S253" s="1" t="s">
        <v>47</v>
      </c>
      <c r="T253" s="1" t="s">
        <v>48</v>
      </c>
      <c r="U253" s="1" t="s">
        <v>49</v>
      </c>
      <c r="V253" s="1">
        <v>2</v>
      </c>
      <c r="W253" s="1" t="s">
        <v>71</v>
      </c>
      <c r="X253" s="8"/>
      <c r="Y253" s="1" t="s">
        <v>72</v>
      </c>
      <c r="Z253" s="1" t="s">
        <v>52</v>
      </c>
      <c r="AA253" s="1" t="s">
        <v>53</v>
      </c>
      <c r="AB253" s="1" t="s">
        <v>2943</v>
      </c>
      <c r="AC253" s="8" t="s">
        <v>3265</v>
      </c>
      <c r="AD253" s="1" t="s">
        <v>2944</v>
      </c>
      <c r="AE253" s="8" t="s">
        <v>6054</v>
      </c>
      <c r="AF253" s="1" t="s">
        <v>2945</v>
      </c>
      <c r="AG253" s="8" t="s">
        <v>3571</v>
      </c>
      <c r="AH253" s="1">
        <v>4</v>
      </c>
      <c r="AI253" s="1" t="s">
        <v>2945</v>
      </c>
      <c r="AJ253" s="8" t="s">
        <v>3571</v>
      </c>
      <c r="AK253" s="1">
        <v>4</v>
      </c>
      <c r="AL253" s="1" t="s">
        <v>2946</v>
      </c>
      <c r="AM253" s="8" t="s">
        <v>3858</v>
      </c>
      <c r="AN253" s="1">
        <v>4</v>
      </c>
      <c r="AO253" s="1" t="s">
        <v>2947</v>
      </c>
      <c r="AP253" s="8" t="s">
        <v>3571</v>
      </c>
      <c r="AQ253" s="1">
        <v>4</v>
      </c>
      <c r="AR253" s="1" t="s">
        <v>60</v>
      </c>
      <c r="AS253" s="1" t="s">
        <v>2948</v>
      </c>
      <c r="AT253" s="8" t="s">
        <v>3302</v>
      </c>
      <c r="AU253" s="1" t="s">
        <v>406</v>
      </c>
      <c r="AV253" s="1" t="s">
        <v>63</v>
      </c>
      <c r="AW253" s="1" t="s">
        <v>64</v>
      </c>
      <c r="AX253" s="1" t="s">
        <v>2949</v>
      </c>
      <c r="AY253" s="8"/>
      <c r="AZ253" s="1" t="s">
        <v>65</v>
      </c>
      <c r="BA253" s="9"/>
      <c r="BB253" s="3" t="s">
        <v>6075</v>
      </c>
      <c r="BC253" s="18"/>
    </row>
    <row r="254" spans="1:55" s="2" customFormat="1" ht="92.4" x14ac:dyDescent="0.25">
      <c r="A254" s="1">
        <v>44083.211268460647</v>
      </c>
      <c r="B254" s="1" t="s">
        <v>38</v>
      </c>
      <c r="C254" s="1" t="s">
        <v>39</v>
      </c>
      <c r="D254" s="1">
        <v>5</v>
      </c>
      <c r="E254" s="1" t="s">
        <v>2950</v>
      </c>
      <c r="F254" s="8" t="s">
        <v>3265</v>
      </c>
      <c r="G254" s="1" t="s">
        <v>117</v>
      </c>
      <c r="H254" s="1" t="s">
        <v>2950</v>
      </c>
      <c r="I254" s="8" t="s">
        <v>4304</v>
      </c>
      <c r="J254" s="1" t="s">
        <v>146</v>
      </c>
      <c r="K254" s="1" t="s">
        <v>2950</v>
      </c>
      <c r="L254" s="8" t="s">
        <v>4305</v>
      </c>
      <c r="M254" s="1" t="s">
        <v>43</v>
      </c>
      <c r="N254" s="1" t="s">
        <v>1878</v>
      </c>
      <c r="O254" s="8" t="s">
        <v>3241</v>
      </c>
      <c r="P254" s="1" t="s">
        <v>45</v>
      </c>
      <c r="Q254" s="1" t="s">
        <v>2951</v>
      </c>
      <c r="R254" s="8" t="s">
        <v>3259</v>
      </c>
      <c r="S254" s="1" t="s">
        <v>39</v>
      </c>
      <c r="T254" s="1" t="s">
        <v>49</v>
      </c>
      <c r="U254" s="1" t="s">
        <v>70</v>
      </c>
      <c r="V254" s="1">
        <v>5</v>
      </c>
      <c r="W254" s="1" t="s">
        <v>71</v>
      </c>
      <c r="X254" s="8"/>
      <c r="Y254" s="1" t="s">
        <v>135</v>
      </c>
      <c r="Z254" s="1" t="s">
        <v>91</v>
      </c>
      <c r="AA254" s="1" t="s">
        <v>53</v>
      </c>
      <c r="AB254" s="1" t="s">
        <v>1878</v>
      </c>
      <c r="AC254" s="8" t="s">
        <v>3241</v>
      </c>
      <c r="AD254" s="1" t="s">
        <v>2952</v>
      </c>
      <c r="AE254" s="8" t="s">
        <v>3265</v>
      </c>
      <c r="AF254" s="1" t="s">
        <v>1878</v>
      </c>
      <c r="AG254" s="8" t="s">
        <v>3241</v>
      </c>
      <c r="AH254" s="1">
        <v>5</v>
      </c>
      <c r="AI254" s="1" t="s">
        <v>2953</v>
      </c>
      <c r="AJ254" s="8" t="s">
        <v>3939</v>
      </c>
      <c r="AK254" s="1">
        <v>5</v>
      </c>
      <c r="AL254" s="1" t="s">
        <v>980</v>
      </c>
      <c r="AM254" s="8" t="s">
        <v>3346</v>
      </c>
      <c r="AN254" s="1">
        <v>5</v>
      </c>
      <c r="AO254" s="1" t="s">
        <v>1949</v>
      </c>
      <c r="AP254" s="8" t="s">
        <v>3571</v>
      </c>
      <c r="AQ254" s="1">
        <v>5</v>
      </c>
      <c r="AR254" s="1" t="s">
        <v>60</v>
      </c>
      <c r="AS254" s="1" t="s">
        <v>1878</v>
      </c>
      <c r="AT254" s="8" t="s">
        <v>3241</v>
      </c>
      <c r="AU254" s="1" t="s">
        <v>193</v>
      </c>
      <c r="AV254" s="1" t="s">
        <v>63</v>
      </c>
      <c r="AW254" s="1" t="s">
        <v>64</v>
      </c>
      <c r="AY254" s="9"/>
      <c r="AZ254" s="1" t="s">
        <v>65</v>
      </c>
      <c r="BA254" s="9"/>
      <c r="BB254" s="3" t="s">
        <v>6075</v>
      </c>
      <c r="BC254" s="18"/>
    </row>
    <row r="255" spans="1:55" s="2" customFormat="1" ht="250.8" x14ac:dyDescent="0.25">
      <c r="A255" s="1">
        <v>44091.907715532405</v>
      </c>
      <c r="B255" s="1" t="s">
        <v>38</v>
      </c>
      <c r="C255" s="1" t="s">
        <v>209</v>
      </c>
      <c r="D255" s="1">
        <v>2</v>
      </c>
      <c r="E255" s="1" t="s">
        <v>2954</v>
      </c>
      <c r="F255" s="8" t="s">
        <v>3472</v>
      </c>
      <c r="G255" s="1" t="s">
        <v>41</v>
      </c>
      <c r="H255" s="1" t="s">
        <v>2955</v>
      </c>
      <c r="I255" s="8" t="s">
        <v>3472</v>
      </c>
      <c r="L255" s="9"/>
      <c r="M255" s="1" t="s">
        <v>43</v>
      </c>
      <c r="N255" s="1" t="s">
        <v>2956</v>
      </c>
      <c r="O255" s="8" t="s">
        <v>3244</v>
      </c>
      <c r="P255" s="1" t="s">
        <v>87</v>
      </c>
      <c r="Q255" s="1" t="s">
        <v>2957</v>
      </c>
      <c r="R255" s="8" t="s">
        <v>4143</v>
      </c>
      <c r="S255" s="1" t="s">
        <v>89</v>
      </c>
      <c r="T255" s="1" t="s">
        <v>48</v>
      </c>
      <c r="U255" s="1" t="s">
        <v>49</v>
      </c>
      <c r="V255" s="1">
        <v>3</v>
      </c>
      <c r="W255" s="1" t="s">
        <v>228</v>
      </c>
      <c r="X255" s="8"/>
      <c r="Y255" s="1" t="s">
        <v>72</v>
      </c>
      <c r="Z255" s="1" t="s">
        <v>91</v>
      </c>
      <c r="AA255" s="1" t="s">
        <v>53</v>
      </c>
      <c r="AB255" s="1" t="s">
        <v>2958</v>
      </c>
      <c r="AC255" s="8" t="s">
        <v>3265</v>
      </c>
      <c r="AD255" s="1" t="s">
        <v>2959</v>
      </c>
      <c r="AE255" s="8" t="s">
        <v>6054</v>
      </c>
      <c r="AF255" s="1" t="s">
        <v>2960</v>
      </c>
      <c r="AG255" s="8" t="s">
        <v>3635</v>
      </c>
      <c r="AH255" s="1">
        <v>2</v>
      </c>
      <c r="AI255" s="1" t="s">
        <v>2961</v>
      </c>
      <c r="AJ255" s="8" t="s">
        <v>3374</v>
      </c>
      <c r="AK255" s="1">
        <v>3</v>
      </c>
      <c r="AL255" s="1" t="s">
        <v>2962</v>
      </c>
      <c r="AM255" s="8" t="s">
        <v>3562</v>
      </c>
      <c r="AN255" s="1">
        <v>2</v>
      </c>
      <c r="AO255" s="1" t="s">
        <v>2963</v>
      </c>
      <c r="AP255" s="8" t="s">
        <v>3423</v>
      </c>
      <c r="AQ255" s="1">
        <v>3</v>
      </c>
      <c r="AR255" s="1" t="s">
        <v>80</v>
      </c>
      <c r="AS255" s="1" t="s">
        <v>2964</v>
      </c>
      <c r="AT255" s="8" t="s">
        <v>3476</v>
      </c>
      <c r="AU255" s="1" t="s">
        <v>62</v>
      </c>
      <c r="AV255" s="1" t="s">
        <v>63</v>
      </c>
      <c r="AW255" s="1" t="s">
        <v>64</v>
      </c>
      <c r="AY255" s="9"/>
      <c r="AZ255" s="1" t="s">
        <v>65</v>
      </c>
      <c r="BA255" s="9"/>
      <c r="BB255" s="3" t="s">
        <v>6075</v>
      </c>
      <c r="BC255" s="18"/>
    </row>
    <row r="256" spans="1:55" s="2" customFormat="1" ht="409.2" x14ac:dyDescent="0.25">
      <c r="A256" s="1">
        <v>44092.891425428243</v>
      </c>
      <c r="B256" s="1" t="s">
        <v>38</v>
      </c>
      <c r="C256" s="1" t="s">
        <v>143</v>
      </c>
      <c r="D256" s="1">
        <v>4</v>
      </c>
      <c r="E256" s="1" t="s">
        <v>2965</v>
      </c>
      <c r="F256" s="8" t="s">
        <v>3334</v>
      </c>
      <c r="G256" s="1" t="s">
        <v>41</v>
      </c>
      <c r="H256" s="1" t="s">
        <v>2966</v>
      </c>
      <c r="I256" s="8" t="s">
        <v>4116</v>
      </c>
      <c r="L256" s="9"/>
      <c r="M256" s="1" t="s">
        <v>101</v>
      </c>
      <c r="N256" s="1" t="s">
        <v>2967</v>
      </c>
      <c r="O256" s="8" t="s">
        <v>3932</v>
      </c>
      <c r="P256" s="1" t="s">
        <v>87</v>
      </c>
      <c r="Q256" s="1" t="s">
        <v>2968</v>
      </c>
      <c r="R256" s="8" t="s">
        <v>3259</v>
      </c>
      <c r="S256" s="1" t="s">
        <v>209</v>
      </c>
      <c r="T256" s="1" t="s">
        <v>48</v>
      </c>
      <c r="U256" s="1" t="s">
        <v>49</v>
      </c>
      <c r="V256" s="1">
        <v>4</v>
      </c>
      <c r="W256" s="1" t="s">
        <v>298</v>
      </c>
      <c r="X256" s="8"/>
      <c r="Y256" s="1" t="s">
        <v>51</v>
      </c>
      <c r="Z256" s="1" t="s">
        <v>214</v>
      </c>
      <c r="AA256" s="1" t="s">
        <v>53</v>
      </c>
      <c r="AB256" s="1" t="s">
        <v>2969</v>
      </c>
      <c r="AC256" s="8" t="s">
        <v>3244</v>
      </c>
      <c r="AD256" s="1" t="s">
        <v>2970</v>
      </c>
      <c r="AE256" s="8" t="s">
        <v>3265</v>
      </c>
      <c r="AF256" s="1" t="s">
        <v>2971</v>
      </c>
      <c r="AG256" s="8" t="s">
        <v>3635</v>
      </c>
      <c r="AH256" s="1">
        <v>3</v>
      </c>
      <c r="AI256" s="1" t="s">
        <v>2972</v>
      </c>
      <c r="AJ256" s="8" t="s">
        <v>3355</v>
      </c>
      <c r="AK256" s="1">
        <v>3</v>
      </c>
      <c r="AL256" s="1" t="s">
        <v>2973</v>
      </c>
      <c r="AM256" s="8" t="s">
        <v>3357</v>
      </c>
      <c r="AN256" s="1">
        <v>4</v>
      </c>
      <c r="AO256" s="1" t="s">
        <v>2974</v>
      </c>
      <c r="AP256" s="8" t="s">
        <v>3750</v>
      </c>
      <c r="AQ256" s="1">
        <v>4</v>
      </c>
      <c r="AR256" s="1" t="s">
        <v>140</v>
      </c>
      <c r="AS256" s="1" t="s">
        <v>2975</v>
      </c>
      <c r="AT256" s="8" t="s">
        <v>4306</v>
      </c>
      <c r="AU256" s="1" t="s">
        <v>62</v>
      </c>
      <c r="AV256" s="1" t="s">
        <v>82</v>
      </c>
      <c r="AW256" s="1" t="s">
        <v>64</v>
      </c>
      <c r="AX256" s="1" t="s">
        <v>2976</v>
      </c>
      <c r="AY256" s="8"/>
      <c r="AZ256" s="1" t="s">
        <v>65</v>
      </c>
      <c r="BA256" s="9"/>
      <c r="BB256" s="3" t="s">
        <v>6075</v>
      </c>
      <c r="BC256" s="18"/>
    </row>
    <row r="257" spans="1:58" s="2" customFormat="1" ht="92.4" x14ac:dyDescent="0.25">
      <c r="A257" s="1">
        <v>44111.36681068287</v>
      </c>
      <c r="B257" s="1" t="s">
        <v>38</v>
      </c>
      <c r="C257" s="1" t="s">
        <v>209</v>
      </c>
      <c r="D257" s="1">
        <v>4</v>
      </c>
      <c r="E257" s="1" t="s">
        <v>2977</v>
      </c>
      <c r="F257" s="8" t="s">
        <v>3472</v>
      </c>
      <c r="G257" s="1" t="s">
        <v>117</v>
      </c>
      <c r="H257" s="1" t="s">
        <v>2978</v>
      </c>
      <c r="I257" s="8" t="s">
        <v>3259</v>
      </c>
      <c r="J257" s="1" t="s">
        <v>146</v>
      </c>
      <c r="K257" s="1" t="s">
        <v>2979</v>
      </c>
      <c r="L257" s="8" t="s">
        <v>4307</v>
      </c>
      <c r="M257" s="1" t="s">
        <v>43</v>
      </c>
      <c r="N257" s="1" t="s">
        <v>2980</v>
      </c>
      <c r="O257" s="8" t="s">
        <v>3244</v>
      </c>
      <c r="P257" s="1" t="s">
        <v>87</v>
      </c>
      <c r="Q257" s="1" t="s">
        <v>2981</v>
      </c>
      <c r="R257" s="8" t="s">
        <v>3265</v>
      </c>
      <c r="S257" s="1" t="s">
        <v>209</v>
      </c>
      <c r="T257" s="1" t="s">
        <v>48</v>
      </c>
      <c r="U257" s="1" t="s">
        <v>49</v>
      </c>
      <c r="V257" s="1">
        <v>3</v>
      </c>
      <c r="W257" s="1" t="s">
        <v>71</v>
      </c>
      <c r="X257" s="8"/>
      <c r="Y257" s="1" t="s">
        <v>72</v>
      </c>
      <c r="Z257" s="1" t="s">
        <v>52</v>
      </c>
      <c r="AA257" s="1" t="s">
        <v>53</v>
      </c>
      <c r="AB257" s="1" t="s">
        <v>2982</v>
      </c>
      <c r="AC257" s="8" t="s">
        <v>3833</v>
      </c>
      <c r="AD257" s="1" t="s">
        <v>2983</v>
      </c>
      <c r="AE257" s="8" t="s">
        <v>3265</v>
      </c>
      <c r="AF257" s="1" t="s">
        <v>2984</v>
      </c>
      <c r="AG257" s="8" t="s">
        <v>3355</v>
      </c>
      <c r="AH257" s="1">
        <v>3</v>
      </c>
      <c r="AI257" s="1" t="s">
        <v>2984</v>
      </c>
      <c r="AJ257" s="8" t="s">
        <v>3355</v>
      </c>
      <c r="AK257" s="1">
        <v>3</v>
      </c>
      <c r="AL257" s="1" t="s">
        <v>2985</v>
      </c>
      <c r="AM257" s="8" t="s">
        <v>3423</v>
      </c>
      <c r="AN257" s="1">
        <v>3</v>
      </c>
      <c r="AO257" s="1" t="s">
        <v>2986</v>
      </c>
      <c r="AP257" s="8" t="s">
        <v>3355</v>
      </c>
      <c r="AQ257" s="1">
        <v>4</v>
      </c>
      <c r="AR257" s="1" t="s">
        <v>80</v>
      </c>
      <c r="AS257" s="1" t="s">
        <v>2987</v>
      </c>
      <c r="AT257" s="8" t="s">
        <v>4308</v>
      </c>
      <c r="AU257" s="1" t="s">
        <v>62</v>
      </c>
      <c r="AV257" s="1" t="s">
        <v>82</v>
      </c>
      <c r="AW257" s="1" t="s">
        <v>64</v>
      </c>
      <c r="AY257" s="9"/>
      <c r="AZ257" s="1" t="s">
        <v>65</v>
      </c>
      <c r="BA257" s="9"/>
      <c r="BB257" s="3" t="s">
        <v>6075</v>
      </c>
      <c r="BC257" s="18"/>
    </row>
    <row r="258" spans="1:58" s="9" customFormat="1" ht="237.6" x14ac:dyDescent="0.25">
      <c r="A258" s="1">
        <v>44113.804461932872</v>
      </c>
      <c r="B258" s="1" t="s">
        <v>38</v>
      </c>
      <c r="C258" s="1" t="s">
        <v>39</v>
      </c>
      <c r="D258" s="1">
        <v>4</v>
      </c>
      <c r="E258" s="1" t="s">
        <v>2988</v>
      </c>
      <c r="F258" s="8" t="s">
        <v>3547</v>
      </c>
      <c r="G258" s="1" t="s">
        <v>41</v>
      </c>
      <c r="H258" s="1" t="s">
        <v>2989</v>
      </c>
      <c r="I258" s="8" t="s">
        <v>3259</v>
      </c>
      <c r="J258" s="2"/>
      <c r="K258" s="2"/>
      <c r="M258" s="1" t="s">
        <v>101</v>
      </c>
      <c r="N258" s="1" t="s">
        <v>2990</v>
      </c>
      <c r="O258" s="8" t="s">
        <v>3763</v>
      </c>
      <c r="P258" s="1" t="s">
        <v>45</v>
      </c>
      <c r="Q258" s="1" t="s">
        <v>2991</v>
      </c>
      <c r="R258" s="8" t="s">
        <v>3425</v>
      </c>
      <c r="S258" s="1" t="s">
        <v>47</v>
      </c>
      <c r="T258" s="1" t="s">
        <v>48</v>
      </c>
      <c r="U258" s="1" t="s">
        <v>49</v>
      </c>
      <c r="V258" s="1">
        <v>4</v>
      </c>
      <c r="W258" s="1" t="s">
        <v>123</v>
      </c>
      <c r="X258" s="8"/>
      <c r="Y258" s="1" t="s">
        <v>72</v>
      </c>
      <c r="Z258" s="1" t="s">
        <v>214</v>
      </c>
      <c r="AA258" s="1" t="s">
        <v>53</v>
      </c>
      <c r="AB258" s="1" t="s">
        <v>2992</v>
      </c>
      <c r="AC258" s="8" t="s">
        <v>4309</v>
      </c>
      <c r="AD258" s="1" t="s">
        <v>2993</v>
      </c>
      <c r="AE258" s="8" t="s">
        <v>3346</v>
      </c>
      <c r="AF258" s="1" t="s">
        <v>2994</v>
      </c>
      <c r="AG258" s="8" t="s">
        <v>3325</v>
      </c>
      <c r="AH258" s="1">
        <v>3</v>
      </c>
      <c r="AI258" s="1" t="s">
        <v>2995</v>
      </c>
      <c r="AJ258" s="8" t="s">
        <v>4310</v>
      </c>
      <c r="AK258" s="1">
        <v>3</v>
      </c>
      <c r="AL258" s="1" t="s">
        <v>2996</v>
      </c>
      <c r="AM258" s="8" t="s">
        <v>3528</v>
      </c>
      <c r="AN258" s="1">
        <v>3</v>
      </c>
      <c r="AO258" s="1" t="s">
        <v>2997</v>
      </c>
      <c r="AP258" s="8" t="s">
        <v>3447</v>
      </c>
      <c r="AQ258" s="1">
        <v>3</v>
      </c>
      <c r="AR258" s="1" t="s">
        <v>60</v>
      </c>
      <c r="AS258" s="1" t="s">
        <v>2998</v>
      </c>
      <c r="AT258" s="8" t="s">
        <v>3329</v>
      </c>
      <c r="AU258" s="1" t="s">
        <v>62</v>
      </c>
      <c r="AV258" s="1" t="s">
        <v>63</v>
      </c>
      <c r="AW258" s="1" t="s">
        <v>64</v>
      </c>
      <c r="AX258" s="2"/>
      <c r="AZ258" s="1" t="s">
        <v>65</v>
      </c>
      <c r="BB258" s="3" t="s">
        <v>6075</v>
      </c>
      <c r="BC258" s="18"/>
      <c r="BD258" s="2"/>
      <c r="BE258" s="2"/>
      <c r="BF258" s="2"/>
    </row>
    <row r="259" spans="1:58" s="9" customFormat="1" ht="277.2" x14ac:dyDescent="0.25">
      <c r="A259" s="1">
        <v>44123.723898715281</v>
      </c>
      <c r="B259" s="1" t="s">
        <v>38</v>
      </c>
      <c r="C259" s="1" t="s">
        <v>115</v>
      </c>
      <c r="D259" s="1">
        <v>3</v>
      </c>
      <c r="E259" s="1" t="s">
        <v>3009</v>
      </c>
      <c r="F259" s="8" t="s">
        <v>3265</v>
      </c>
      <c r="G259" s="1" t="s">
        <v>41</v>
      </c>
      <c r="H259" s="1" t="s">
        <v>3010</v>
      </c>
      <c r="I259" s="8" t="s">
        <v>3302</v>
      </c>
      <c r="J259" s="2"/>
      <c r="K259" s="2"/>
      <c r="M259" s="1" t="s">
        <v>43</v>
      </c>
      <c r="N259" s="13" t="s">
        <v>4312</v>
      </c>
      <c r="O259" s="8" t="s">
        <v>4286</v>
      </c>
      <c r="P259" s="1" t="s">
        <v>87</v>
      </c>
      <c r="Q259" s="1" t="s">
        <v>3011</v>
      </c>
      <c r="R259" s="8" t="s">
        <v>3265</v>
      </c>
      <c r="S259" s="1" t="s">
        <v>115</v>
      </c>
      <c r="T259" s="1" t="s">
        <v>184</v>
      </c>
      <c r="U259" s="1" t="s">
        <v>49</v>
      </c>
      <c r="V259" s="1">
        <v>3</v>
      </c>
      <c r="W259" s="1" t="s">
        <v>2672</v>
      </c>
      <c r="X259" s="8"/>
      <c r="Y259" s="1" t="s">
        <v>51</v>
      </c>
      <c r="Z259" s="1" t="s">
        <v>52</v>
      </c>
      <c r="AA259" s="1" t="s">
        <v>53</v>
      </c>
      <c r="AB259" s="1" t="s">
        <v>3012</v>
      </c>
      <c r="AC259" s="8" t="s">
        <v>3244</v>
      </c>
      <c r="AD259" s="1" t="s">
        <v>3013</v>
      </c>
      <c r="AE259" s="8" t="s">
        <v>3265</v>
      </c>
      <c r="AF259" s="1" t="s">
        <v>3014</v>
      </c>
      <c r="AG259" s="8" t="s">
        <v>3636</v>
      </c>
      <c r="AH259" s="1">
        <v>2</v>
      </c>
      <c r="AI259" s="1" t="s">
        <v>3015</v>
      </c>
      <c r="AJ259" s="8" t="s">
        <v>3355</v>
      </c>
      <c r="AK259" s="1">
        <v>4</v>
      </c>
      <c r="AL259" s="1" t="s">
        <v>2701</v>
      </c>
      <c r="AM259" s="8" t="s">
        <v>3355</v>
      </c>
      <c r="AN259" s="1">
        <v>4</v>
      </c>
      <c r="AO259" s="1" t="s">
        <v>3016</v>
      </c>
      <c r="AP259" s="8" t="s">
        <v>3355</v>
      </c>
      <c r="AQ259" s="1">
        <v>3</v>
      </c>
      <c r="AR259" s="1" t="s">
        <v>60</v>
      </c>
      <c r="AS259" s="1" t="s">
        <v>3017</v>
      </c>
      <c r="AT259" s="8" t="s">
        <v>3983</v>
      </c>
      <c r="AU259" s="1" t="s">
        <v>62</v>
      </c>
      <c r="AV259" s="1" t="s">
        <v>160</v>
      </c>
      <c r="AW259" s="1" t="s">
        <v>64</v>
      </c>
      <c r="AX259" s="2"/>
      <c r="AZ259" s="1" t="s">
        <v>65</v>
      </c>
      <c r="BB259" s="3" t="s">
        <v>6075</v>
      </c>
      <c r="BC259" s="18"/>
      <c r="BD259" s="2"/>
      <c r="BE259" s="2"/>
      <c r="BF259" s="2"/>
    </row>
    <row r="260" spans="1:58" s="9" customFormat="1" ht="158.4" x14ac:dyDescent="0.25">
      <c r="A260" s="1">
        <v>44123.772139074077</v>
      </c>
      <c r="B260" s="1" t="s">
        <v>38</v>
      </c>
      <c r="C260" s="1" t="s">
        <v>209</v>
      </c>
      <c r="D260" s="1">
        <v>1</v>
      </c>
      <c r="E260" s="1" t="s">
        <v>3018</v>
      </c>
      <c r="F260" s="8" t="s">
        <v>3472</v>
      </c>
      <c r="G260" s="1" t="s">
        <v>41</v>
      </c>
      <c r="H260" s="1" t="s">
        <v>3019</v>
      </c>
      <c r="I260" s="8" t="s">
        <v>3472</v>
      </c>
      <c r="J260" s="2"/>
      <c r="K260" s="2"/>
      <c r="M260" s="1" t="s">
        <v>101</v>
      </c>
      <c r="N260" s="1" t="s">
        <v>3020</v>
      </c>
      <c r="O260" s="8" t="s">
        <v>3882</v>
      </c>
      <c r="P260" s="1" t="s">
        <v>87</v>
      </c>
      <c r="Q260" s="1" t="s">
        <v>3021</v>
      </c>
      <c r="R260" s="8" t="s">
        <v>3259</v>
      </c>
      <c r="S260" s="1" t="s">
        <v>209</v>
      </c>
      <c r="T260" s="1" t="s">
        <v>49</v>
      </c>
      <c r="U260" s="1" t="s">
        <v>70</v>
      </c>
      <c r="V260" s="1">
        <v>3</v>
      </c>
      <c r="W260" s="1" t="s">
        <v>123</v>
      </c>
      <c r="X260" s="8"/>
      <c r="Y260" s="1" t="s">
        <v>72</v>
      </c>
      <c r="Z260" s="1" t="s">
        <v>91</v>
      </c>
      <c r="AA260" s="1" t="s">
        <v>53</v>
      </c>
      <c r="AB260" s="1" t="s">
        <v>3022</v>
      </c>
      <c r="AC260" s="8" t="s">
        <v>4126</v>
      </c>
      <c r="AD260" s="1" t="s">
        <v>3023</v>
      </c>
      <c r="AE260" s="8" t="s">
        <v>3425</v>
      </c>
      <c r="AF260" s="1" t="s">
        <v>3024</v>
      </c>
      <c r="AG260" s="8" t="s">
        <v>3260</v>
      </c>
      <c r="AH260" s="1">
        <v>3</v>
      </c>
      <c r="AI260" s="1" t="s">
        <v>3025</v>
      </c>
      <c r="AJ260" s="8" t="s">
        <v>3374</v>
      </c>
      <c r="AK260" s="1">
        <v>4</v>
      </c>
      <c r="AL260" s="1" t="s">
        <v>3026</v>
      </c>
      <c r="AM260" s="8" t="s">
        <v>3474</v>
      </c>
      <c r="AN260" s="1">
        <v>1</v>
      </c>
      <c r="AO260" s="1" t="s">
        <v>3027</v>
      </c>
      <c r="AP260" s="8" t="s">
        <v>3434</v>
      </c>
      <c r="AQ260" s="1">
        <v>4</v>
      </c>
      <c r="AR260" s="1" t="s">
        <v>80</v>
      </c>
      <c r="AS260" s="1" t="s">
        <v>3028</v>
      </c>
      <c r="AT260" s="8" t="s">
        <v>4269</v>
      </c>
      <c r="AU260" s="1" t="s">
        <v>62</v>
      </c>
      <c r="AV260" s="1" t="s">
        <v>207</v>
      </c>
      <c r="AW260" s="1" t="s">
        <v>64</v>
      </c>
      <c r="AX260" s="2"/>
      <c r="AZ260" s="1" t="s">
        <v>65</v>
      </c>
      <c r="BB260" s="3" t="s">
        <v>6075</v>
      </c>
      <c r="BC260" s="18"/>
      <c r="BD260" s="2"/>
      <c r="BE260" s="2"/>
      <c r="BF260" s="2"/>
    </row>
    <row r="261" spans="1:58" s="9" customFormat="1" ht="92.4" x14ac:dyDescent="0.25">
      <c r="A261" s="1">
        <v>44126.272813738426</v>
      </c>
      <c r="B261" s="1" t="s">
        <v>38</v>
      </c>
      <c r="C261" s="1" t="s">
        <v>39</v>
      </c>
      <c r="D261" s="1">
        <v>2</v>
      </c>
      <c r="E261" s="1" t="s">
        <v>3029</v>
      </c>
      <c r="F261" s="8" t="s">
        <v>3265</v>
      </c>
      <c r="G261" s="1" t="s">
        <v>41</v>
      </c>
      <c r="H261" s="1" t="s">
        <v>3030</v>
      </c>
      <c r="I261" s="8" t="s">
        <v>3642</v>
      </c>
      <c r="J261" s="2"/>
      <c r="K261" s="2"/>
      <c r="M261" s="1" t="s">
        <v>101</v>
      </c>
      <c r="N261" s="1" t="s">
        <v>3031</v>
      </c>
      <c r="O261" s="8" t="s">
        <v>3244</v>
      </c>
      <c r="P261" s="1" t="s">
        <v>45</v>
      </c>
      <c r="Q261" s="1" t="s">
        <v>3032</v>
      </c>
      <c r="R261" s="8" t="s">
        <v>3244</v>
      </c>
      <c r="S261" s="1" t="s">
        <v>39</v>
      </c>
      <c r="T261" s="1" t="s">
        <v>49</v>
      </c>
      <c r="U261" s="1" t="s">
        <v>70</v>
      </c>
      <c r="V261" s="1">
        <v>5</v>
      </c>
      <c r="W261" s="1" t="s">
        <v>71</v>
      </c>
      <c r="X261" s="8"/>
      <c r="Y261" s="1" t="s">
        <v>135</v>
      </c>
      <c r="Z261" s="1" t="s">
        <v>91</v>
      </c>
      <c r="AA261" s="1" t="s">
        <v>152</v>
      </c>
      <c r="AB261" s="1" t="s">
        <v>3033</v>
      </c>
      <c r="AC261" s="8" t="s">
        <v>3329</v>
      </c>
      <c r="AD261" s="1" t="s">
        <v>263</v>
      </c>
      <c r="AE261" s="8" t="s">
        <v>3241</v>
      </c>
      <c r="AF261" s="13" t="s">
        <v>3034</v>
      </c>
      <c r="AG261" s="8" t="s">
        <v>3848</v>
      </c>
      <c r="AH261" s="1">
        <v>2</v>
      </c>
      <c r="AI261" s="1" t="s">
        <v>3035</v>
      </c>
      <c r="AJ261" s="8" t="s">
        <v>3939</v>
      </c>
      <c r="AK261" s="1">
        <v>4</v>
      </c>
      <c r="AL261" s="1" t="s">
        <v>3036</v>
      </c>
      <c r="AM261" s="8" t="s">
        <v>3355</v>
      </c>
      <c r="AN261" s="1">
        <v>4</v>
      </c>
      <c r="AO261" s="1" t="s">
        <v>3037</v>
      </c>
      <c r="AP261" s="8" t="s">
        <v>3302</v>
      </c>
      <c r="AQ261" s="1">
        <v>2</v>
      </c>
      <c r="AR261" s="1" t="s">
        <v>60</v>
      </c>
      <c r="AS261" s="1" t="s">
        <v>3038</v>
      </c>
      <c r="AT261" s="8" t="s">
        <v>3427</v>
      </c>
      <c r="AU261" s="1" t="s">
        <v>62</v>
      </c>
      <c r="AV261" s="1" t="s">
        <v>3039</v>
      </c>
      <c r="AW261" s="1" t="s">
        <v>64</v>
      </c>
      <c r="AX261" s="1" t="s">
        <v>3040</v>
      </c>
      <c r="AY261" s="8"/>
      <c r="AZ261" s="1" t="s">
        <v>65</v>
      </c>
      <c r="BB261" s="3" t="s">
        <v>6075</v>
      </c>
      <c r="BC261" s="18"/>
      <c r="BD261" s="2"/>
      <c r="BE261" s="2"/>
      <c r="BF261" s="2"/>
    </row>
    <row r="262" spans="1:58" s="9" customFormat="1" ht="211.2" x14ac:dyDescent="0.25">
      <c r="A262" s="1">
        <v>44126.88618966435</v>
      </c>
      <c r="B262" s="1" t="s">
        <v>38</v>
      </c>
      <c r="C262" s="1" t="s">
        <v>47</v>
      </c>
      <c r="D262" s="1">
        <v>3</v>
      </c>
      <c r="E262" s="1" t="s">
        <v>3041</v>
      </c>
      <c r="F262" s="8" t="s">
        <v>3253</v>
      </c>
      <c r="G262" s="1" t="s">
        <v>117</v>
      </c>
      <c r="H262" s="1" t="s">
        <v>3042</v>
      </c>
      <c r="I262" s="8" t="s">
        <v>3472</v>
      </c>
      <c r="J262" s="1" t="s">
        <v>146</v>
      </c>
      <c r="K262" s="1" t="s">
        <v>3043</v>
      </c>
      <c r="L262" s="8" t="s">
        <v>3238</v>
      </c>
      <c r="M262" s="1" t="s">
        <v>43</v>
      </c>
      <c r="N262" s="1" t="s">
        <v>3044</v>
      </c>
      <c r="O262" s="8" t="s">
        <v>3244</v>
      </c>
      <c r="P262" s="1" t="s">
        <v>87</v>
      </c>
      <c r="Q262" s="1" t="s">
        <v>3045</v>
      </c>
      <c r="R262" s="8" t="s">
        <v>3642</v>
      </c>
      <c r="S262" s="1" t="s">
        <v>89</v>
      </c>
      <c r="T262" s="1" t="s">
        <v>48</v>
      </c>
      <c r="U262" s="1" t="s">
        <v>48</v>
      </c>
      <c r="V262" s="1">
        <v>3</v>
      </c>
      <c r="W262" s="1" t="s">
        <v>3046</v>
      </c>
      <c r="X262" s="8"/>
      <c r="Y262" s="1" t="s">
        <v>72</v>
      </c>
      <c r="Z262" s="1" t="s">
        <v>91</v>
      </c>
      <c r="AA262" s="1" t="s">
        <v>3047</v>
      </c>
      <c r="AB262" s="1" t="s">
        <v>3048</v>
      </c>
      <c r="AC262" s="8" t="s">
        <v>3476</v>
      </c>
      <c r="AD262" s="1" t="s">
        <v>3049</v>
      </c>
      <c r="AE262" s="8" t="s">
        <v>3425</v>
      </c>
      <c r="AF262" s="1" t="s">
        <v>3050</v>
      </c>
      <c r="AG262" s="8" t="s">
        <v>3346</v>
      </c>
      <c r="AH262" s="1">
        <v>4</v>
      </c>
      <c r="AI262" s="1" t="s">
        <v>3051</v>
      </c>
      <c r="AJ262" s="8" t="s">
        <v>3346</v>
      </c>
      <c r="AK262" s="1">
        <v>4</v>
      </c>
      <c r="AL262" s="1" t="s">
        <v>3052</v>
      </c>
      <c r="AM262" s="8" t="s">
        <v>3562</v>
      </c>
      <c r="AN262" s="1">
        <v>3</v>
      </c>
      <c r="AO262" s="1" t="s">
        <v>3053</v>
      </c>
      <c r="AP262" s="8" t="s">
        <v>3872</v>
      </c>
      <c r="AQ262" s="1">
        <v>4</v>
      </c>
      <c r="AR262" s="1" t="s">
        <v>191</v>
      </c>
      <c r="AS262" s="1" t="s">
        <v>3054</v>
      </c>
      <c r="AT262" s="8" t="s">
        <v>2745</v>
      </c>
      <c r="AU262" s="1" t="s">
        <v>112</v>
      </c>
      <c r="AV262" s="1" t="s">
        <v>343</v>
      </c>
      <c r="AW262" s="1" t="s">
        <v>3055</v>
      </c>
      <c r="AX262" s="2"/>
      <c r="AZ262" s="3" t="s">
        <v>3056</v>
      </c>
      <c r="BA262" s="9" t="s">
        <v>3273</v>
      </c>
      <c r="BB262" s="3" t="s">
        <v>6075</v>
      </c>
      <c r="BC262" s="18"/>
      <c r="BD262" s="2"/>
      <c r="BE262" s="2"/>
      <c r="BF262" s="2"/>
    </row>
    <row r="263" spans="1:58" s="9" customFormat="1" ht="92.4" x14ac:dyDescent="0.25">
      <c r="A263" s="1">
        <v>44132.167571145837</v>
      </c>
      <c r="B263" s="1" t="s">
        <v>38</v>
      </c>
      <c r="C263" s="1" t="s">
        <v>143</v>
      </c>
      <c r="D263" s="1">
        <v>5</v>
      </c>
      <c r="E263" s="1" t="s">
        <v>3057</v>
      </c>
      <c r="F263" s="8" t="s">
        <v>3292</v>
      </c>
      <c r="G263" s="1" t="s">
        <v>117</v>
      </c>
      <c r="H263" s="1" t="s">
        <v>3058</v>
      </c>
      <c r="I263" s="8" t="s">
        <v>3313</v>
      </c>
      <c r="J263" s="1" t="s">
        <v>146</v>
      </c>
      <c r="K263" s="1" t="s">
        <v>3059</v>
      </c>
      <c r="L263" s="8" t="s">
        <v>3313</v>
      </c>
      <c r="M263" s="1" t="s">
        <v>101</v>
      </c>
      <c r="N263" s="1" t="s">
        <v>3060</v>
      </c>
      <c r="O263" s="8" t="s">
        <v>3244</v>
      </c>
      <c r="P263" s="1" t="s">
        <v>87</v>
      </c>
      <c r="Q263" s="1" t="s">
        <v>3061</v>
      </c>
      <c r="R263" s="8" t="s">
        <v>3259</v>
      </c>
      <c r="S263" s="1" t="s">
        <v>209</v>
      </c>
      <c r="T263" s="1" t="s">
        <v>48</v>
      </c>
      <c r="U263" s="1" t="s">
        <v>49</v>
      </c>
      <c r="V263" s="1">
        <v>5</v>
      </c>
      <c r="W263" s="1" t="s">
        <v>71</v>
      </c>
      <c r="X263" s="8"/>
      <c r="Y263" s="1" t="s">
        <v>135</v>
      </c>
      <c r="Z263" s="1" t="s">
        <v>73</v>
      </c>
      <c r="AA263" s="1" t="s">
        <v>152</v>
      </c>
      <c r="AB263" s="1" t="s">
        <v>3062</v>
      </c>
      <c r="AC263" s="8" t="s">
        <v>4143</v>
      </c>
      <c r="AD263" s="1" t="s">
        <v>1674</v>
      </c>
      <c r="AE263" s="8" t="s">
        <v>3265</v>
      </c>
      <c r="AF263" s="1" t="s">
        <v>3063</v>
      </c>
      <c r="AG263" s="8" t="s">
        <v>3355</v>
      </c>
      <c r="AH263" s="1">
        <v>4</v>
      </c>
      <c r="AI263" s="1" t="s">
        <v>3064</v>
      </c>
      <c r="AJ263" s="8" t="s">
        <v>3423</v>
      </c>
      <c r="AK263" s="1">
        <v>4</v>
      </c>
      <c r="AL263" s="1" t="s">
        <v>3065</v>
      </c>
      <c r="AM263" s="8" t="s">
        <v>3346</v>
      </c>
      <c r="AN263" s="1">
        <v>4</v>
      </c>
      <c r="AO263" s="1" t="s">
        <v>1165</v>
      </c>
      <c r="AP263" s="8" t="s">
        <v>3346</v>
      </c>
      <c r="AQ263" s="1">
        <v>4</v>
      </c>
      <c r="AR263" s="1" t="s">
        <v>80</v>
      </c>
      <c r="AS263" s="1" t="s">
        <v>3066</v>
      </c>
      <c r="AT263" s="8" t="s">
        <v>3476</v>
      </c>
      <c r="AU263" s="1" t="s">
        <v>62</v>
      </c>
      <c r="AV263" s="1" t="s">
        <v>63</v>
      </c>
      <c r="AW263" s="1" t="s">
        <v>64</v>
      </c>
      <c r="AX263" s="2"/>
      <c r="AZ263" s="1" t="s">
        <v>65</v>
      </c>
      <c r="BB263" s="3" t="s">
        <v>6075</v>
      </c>
      <c r="BC263" s="18"/>
      <c r="BD263" s="2"/>
      <c r="BE263" s="2"/>
      <c r="BF263" s="2"/>
    </row>
    <row r="264" spans="1:58" s="9" customFormat="1" ht="211.2" x14ac:dyDescent="0.25">
      <c r="A264" s="1">
        <v>44147.96371059028</v>
      </c>
      <c r="B264" s="1" t="s">
        <v>38</v>
      </c>
      <c r="C264" s="1" t="s">
        <v>143</v>
      </c>
      <c r="D264" s="1">
        <v>1</v>
      </c>
      <c r="E264" s="1" t="s">
        <v>3075</v>
      </c>
      <c r="F264" s="8" t="s">
        <v>4292</v>
      </c>
      <c r="G264" s="1" t="s">
        <v>41</v>
      </c>
      <c r="H264" s="1" t="s">
        <v>3076</v>
      </c>
      <c r="I264" s="8" t="s">
        <v>4315</v>
      </c>
      <c r="J264" s="2"/>
      <c r="K264" s="2"/>
      <c r="M264" s="1" t="s">
        <v>101</v>
      </c>
      <c r="N264" s="1" t="s">
        <v>3077</v>
      </c>
      <c r="O264" s="8" t="s">
        <v>3611</v>
      </c>
      <c r="P264" s="1" t="s">
        <v>87</v>
      </c>
      <c r="Q264" s="1" t="s">
        <v>3078</v>
      </c>
      <c r="R264" s="8" t="s">
        <v>3259</v>
      </c>
      <c r="S264" s="1" t="s">
        <v>209</v>
      </c>
      <c r="T264" s="1" t="s">
        <v>48</v>
      </c>
      <c r="U264" s="1" t="s">
        <v>49</v>
      </c>
      <c r="V264" s="1">
        <v>3</v>
      </c>
      <c r="W264" s="1" t="s">
        <v>71</v>
      </c>
      <c r="X264" s="8"/>
      <c r="Y264" s="1" t="s">
        <v>72</v>
      </c>
      <c r="Z264" s="1" t="s">
        <v>73</v>
      </c>
      <c r="AA264" s="1" t="s">
        <v>53</v>
      </c>
      <c r="AB264" s="1" t="s">
        <v>3079</v>
      </c>
      <c r="AC264" s="8" t="s">
        <v>4116</v>
      </c>
      <c r="AD264" s="1" t="s">
        <v>3080</v>
      </c>
      <c r="AE264" s="8" t="s">
        <v>6054</v>
      </c>
      <c r="AF264" s="1" t="s">
        <v>3081</v>
      </c>
      <c r="AG264" s="8" t="s">
        <v>3635</v>
      </c>
      <c r="AH264" s="1">
        <v>3</v>
      </c>
      <c r="AI264" s="1" t="s">
        <v>3082</v>
      </c>
      <c r="AJ264" s="8" t="s">
        <v>4316</v>
      </c>
      <c r="AK264" s="1">
        <v>4</v>
      </c>
      <c r="AL264" s="1" t="s">
        <v>3083</v>
      </c>
      <c r="AM264" s="8" t="s">
        <v>3292</v>
      </c>
      <c r="AN264" s="1">
        <v>4</v>
      </c>
      <c r="AO264" s="1" t="s">
        <v>3084</v>
      </c>
      <c r="AP264" s="8" t="s">
        <v>3355</v>
      </c>
      <c r="AQ264" s="1">
        <v>4</v>
      </c>
      <c r="AR264" s="1" t="s">
        <v>80</v>
      </c>
      <c r="AS264" s="1" t="s">
        <v>3085</v>
      </c>
      <c r="AT264" s="8" t="s">
        <v>4308</v>
      </c>
      <c r="AU264" s="1" t="s">
        <v>62</v>
      </c>
      <c r="AV264" s="1" t="s">
        <v>82</v>
      </c>
      <c r="AW264" s="1" t="s">
        <v>3086</v>
      </c>
      <c r="AX264" s="13" t="s">
        <v>3087</v>
      </c>
      <c r="AY264" s="8"/>
      <c r="AZ264" s="1" t="s">
        <v>65</v>
      </c>
      <c r="BB264" s="3" t="s">
        <v>6075</v>
      </c>
      <c r="BC264" s="18"/>
      <c r="BD264" s="2"/>
      <c r="BE264" s="2"/>
      <c r="BF264" s="2"/>
    </row>
    <row r="265" spans="1:58" s="9" customFormat="1" ht="224.4" x14ac:dyDescent="0.25">
      <c r="A265" s="1">
        <v>44169.145984282412</v>
      </c>
      <c r="B265" s="1" t="s">
        <v>38</v>
      </c>
      <c r="C265" s="1" t="s">
        <v>209</v>
      </c>
      <c r="D265" s="1">
        <v>4</v>
      </c>
      <c r="E265" s="1" t="s">
        <v>3088</v>
      </c>
      <c r="F265" s="8" t="s">
        <v>3238</v>
      </c>
      <c r="G265" s="1" t="s">
        <v>41</v>
      </c>
      <c r="H265" s="1" t="s">
        <v>3089</v>
      </c>
      <c r="I265" s="8" t="s">
        <v>3239</v>
      </c>
      <c r="J265" s="2"/>
      <c r="K265" s="2"/>
      <c r="M265" s="1" t="s">
        <v>101</v>
      </c>
      <c r="N265" s="1" t="s">
        <v>3090</v>
      </c>
      <c r="O265" s="8" t="s">
        <v>3978</v>
      </c>
      <c r="P265" s="1" t="s">
        <v>87</v>
      </c>
      <c r="Q265" s="1" t="s">
        <v>3091</v>
      </c>
      <c r="R265" s="8" t="s">
        <v>3259</v>
      </c>
      <c r="S265" s="1" t="s">
        <v>209</v>
      </c>
      <c r="T265" s="1" t="s">
        <v>49</v>
      </c>
      <c r="U265" s="1" t="s">
        <v>70</v>
      </c>
      <c r="V265" s="1">
        <v>4</v>
      </c>
      <c r="W265" s="1" t="s">
        <v>1310</v>
      </c>
      <c r="X265" s="8"/>
      <c r="Y265" s="1" t="s">
        <v>72</v>
      </c>
      <c r="Z265" s="1" t="s">
        <v>52</v>
      </c>
      <c r="AA265" s="1" t="s">
        <v>152</v>
      </c>
      <c r="AB265" s="1" t="s">
        <v>3092</v>
      </c>
      <c r="AC265" s="8" t="s">
        <v>3265</v>
      </c>
      <c r="AD265" s="1" t="s">
        <v>3093</v>
      </c>
      <c r="AE265" s="8" t="s">
        <v>3265</v>
      </c>
      <c r="AF265" s="1" t="s">
        <v>3094</v>
      </c>
      <c r="AG265" s="8" t="s">
        <v>4317</v>
      </c>
      <c r="AH265" s="1">
        <v>2</v>
      </c>
      <c r="AI265" s="1" t="s">
        <v>3095</v>
      </c>
      <c r="AJ265" s="8" t="s">
        <v>4318</v>
      </c>
      <c r="AK265" s="1">
        <v>2</v>
      </c>
      <c r="AL265" s="1" t="s">
        <v>3096</v>
      </c>
      <c r="AM265" s="8" t="s">
        <v>4319</v>
      </c>
      <c r="AN265" s="1">
        <v>2</v>
      </c>
      <c r="AO265" s="1" t="s">
        <v>3097</v>
      </c>
      <c r="AP265" s="8" t="s">
        <v>4291</v>
      </c>
      <c r="AQ265" s="1">
        <v>2</v>
      </c>
      <c r="AR265" s="1" t="s">
        <v>60</v>
      </c>
      <c r="AS265" s="1" t="s">
        <v>3098</v>
      </c>
      <c r="AT265" s="8" t="s">
        <v>4320</v>
      </c>
      <c r="AU265" s="1" t="s">
        <v>62</v>
      </c>
      <c r="AV265" s="2"/>
      <c r="AW265" s="1" t="s">
        <v>64</v>
      </c>
      <c r="AX265" s="1" t="s">
        <v>3099</v>
      </c>
      <c r="AY265" s="8"/>
      <c r="AZ265" s="1" t="s">
        <v>65</v>
      </c>
      <c r="BB265" s="3" t="s">
        <v>6075</v>
      </c>
      <c r="BC265" s="18"/>
      <c r="BD265" s="2"/>
      <c r="BE265" s="2"/>
      <c r="BF265" s="2"/>
    </row>
    <row r="266" spans="1:58" s="9" customFormat="1" ht="237.6" x14ac:dyDescent="0.25">
      <c r="A266" s="1">
        <v>44169.259765937502</v>
      </c>
      <c r="B266" s="1" t="s">
        <v>38</v>
      </c>
      <c r="C266" s="1" t="s">
        <v>39</v>
      </c>
      <c r="D266" s="1">
        <v>1</v>
      </c>
      <c r="E266" s="1" t="s">
        <v>3100</v>
      </c>
      <c r="F266" s="8" t="s">
        <v>3472</v>
      </c>
      <c r="G266" s="1" t="s">
        <v>41</v>
      </c>
      <c r="H266" s="1" t="s">
        <v>3101</v>
      </c>
      <c r="I266" s="8" t="s">
        <v>3977</v>
      </c>
      <c r="J266" s="2"/>
      <c r="K266" s="2"/>
      <c r="M266" s="1" t="s">
        <v>101</v>
      </c>
      <c r="N266" s="1" t="s">
        <v>3102</v>
      </c>
      <c r="O266" s="8" t="s">
        <v>3735</v>
      </c>
      <c r="P266" s="1" t="s">
        <v>87</v>
      </c>
      <c r="Q266" s="1" t="s">
        <v>3103</v>
      </c>
      <c r="R266" s="8" t="s">
        <v>3259</v>
      </c>
      <c r="S266" s="1" t="s">
        <v>39</v>
      </c>
      <c r="T266" s="1" t="s">
        <v>49</v>
      </c>
      <c r="U266" s="1" t="s">
        <v>70</v>
      </c>
      <c r="V266" s="1">
        <v>3</v>
      </c>
      <c r="W266" s="1" t="s">
        <v>71</v>
      </c>
      <c r="X266" s="8"/>
      <c r="Y266" s="1" t="s">
        <v>3104</v>
      </c>
      <c r="Z266" s="1" t="s">
        <v>73</v>
      </c>
      <c r="AA266" s="1" t="s">
        <v>152</v>
      </c>
      <c r="AB266" s="1" t="s">
        <v>3105</v>
      </c>
      <c r="AC266" s="8" t="s">
        <v>4321</v>
      </c>
      <c r="AD266" s="1" t="s">
        <v>3106</v>
      </c>
      <c r="AE266" s="8" t="s">
        <v>3265</v>
      </c>
      <c r="AF266" s="1" t="s">
        <v>3107</v>
      </c>
      <c r="AG266" s="8" t="s">
        <v>3635</v>
      </c>
      <c r="AH266" s="1">
        <v>2</v>
      </c>
      <c r="AI266" s="1" t="s">
        <v>3108</v>
      </c>
      <c r="AJ266" s="8" t="s">
        <v>4322</v>
      </c>
      <c r="AK266" s="1">
        <v>4</v>
      </c>
      <c r="AL266" s="1" t="s">
        <v>3109</v>
      </c>
      <c r="AM266" s="8" t="s">
        <v>4322</v>
      </c>
      <c r="AN266" s="1">
        <v>4</v>
      </c>
      <c r="AO266" s="1" t="s">
        <v>3110</v>
      </c>
      <c r="AP266" s="8" t="s">
        <v>3624</v>
      </c>
      <c r="AQ266" s="1">
        <v>3</v>
      </c>
      <c r="AR266" s="1" t="s">
        <v>60</v>
      </c>
      <c r="AS266" s="1" t="s">
        <v>3111</v>
      </c>
      <c r="AT266" s="8" t="s">
        <v>3302</v>
      </c>
      <c r="AU266" s="1" t="s">
        <v>62</v>
      </c>
      <c r="AV266" s="1" t="s">
        <v>63</v>
      </c>
      <c r="AW266" s="1" t="s">
        <v>64</v>
      </c>
      <c r="AX266" s="2"/>
      <c r="AZ266" s="1" t="s">
        <v>65</v>
      </c>
      <c r="BB266" s="3" t="s">
        <v>6075</v>
      </c>
      <c r="BC266" s="18"/>
      <c r="BD266" s="2"/>
      <c r="BE266" s="2"/>
      <c r="BF266" s="2"/>
    </row>
    <row r="267" spans="1:58" s="9" customFormat="1" ht="290.39999999999998" x14ac:dyDescent="0.25">
      <c r="A267" s="1">
        <v>44179.709996805555</v>
      </c>
      <c r="B267" s="1" t="s">
        <v>38</v>
      </c>
      <c r="C267" s="1" t="s">
        <v>115</v>
      </c>
      <c r="D267" s="1">
        <v>2</v>
      </c>
      <c r="E267" s="1" t="s">
        <v>3112</v>
      </c>
      <c r="F267" s="8" t="s">
        <v>3449</v>
      </c>
      <c r="G267" s="1" t="s">
        <v>41</v>
      </c>
      <c r="H267" s="1" t="s">
        <v>3113</v>
      </c>
      <c r="I267" s="8" t="s">
        <v>4120</v>
      </c>
      <c r="J267" s="2"/>
      <c r="K267" s="2"/>
      <c r="M267" s="1" t="s">
        <v>43</v>
      </c>
      <c r="N267" s="1" t="s">
        <v>3114</v>
      </c>
      <c r="O267" s="8" t="s">
        <v>3244</v>
      </c>
      <c r="P267" s="1" t="s">
        <v>87</v>
      </c>
      <c r="Q267" s="1" t="s">
        <v>3115</v>
      </c>
      <c r="R267" s="8" t="s">
        <v>3259</v>
      </c>
      <c r="S267" s="1" t="s">
        <v>89</v>
      </c>
      <c r="T267" s="1" t="s">
        <v>48</v>
      </c>
      <c r="U267" s="1" t="s">
        <v>49</v>
      </c>
      <c r="V267" s="1">
        <v>4</v>
      </c>
      <c r="W267" s="1" t="s">
        <v>134</v>
      </c>
      <c r="X267" s="8"/>
      <c r="Y267" s="1" t="s">
        <v>424</v>
      </c>
      <c r="Z267" s="1" t="s">
        <v>52</v>
      </c>
      <c r="AA267" s="1" t="s">
        <v>152</v>
      </c>
      <c r="AB267" s="1" t="s">
        <v>3116</v>
      </c>
      <c r="AC267" s="8" t="s">
        <v>3932</v>
      </c>
      <c r="AD267" s="1" t="s">
        <v>3117</v>
      </c>
      <c r="AE267" s="8" t="s">
        <v>6054</v>
      </c>
      <c r="AF267" s="1" t="s">
        <v>3118</v>
      </c>
      <c r="AG267" s="8" t="s">
        <v>4323</v>
      </c>
      <c r="AH267" s="1">
        <v>2</v>
      </c>
      <c r="AI267" s="1" t="s">
        <v>3119</v>
      </c>
      <c r="AJ267" s="8" t="s">
        <v>4324</v>
      </c>
      <c r="AK267" s="1">
        <v>4</v>
      </c>
      <c r="AL267" s="1" t="s">
        <v>3120</v>
      </c>
      <c r="AM267" s="8" t="s">
        <v>4325</v>
      </c>
      <c r="AN267" s="1">
        <v>4</v>
      </c>
      <c r="AO267" s="1" t="s">
        <v>3121</v>
      </c>
      <c r="AP267" s="8" t="s">
        <v>3423</v>
      </c>
      <c r="AQ267" s="1">
        <v>4</v>
      </c>
      <c r="AR267" s="1" t="s">
        <v>60</v>
      </c>
      <c r="AS267" s="13" t="s">
        <v>3122</v>
      </c>
      <c r="AT267" s="8" t="s">
        <v>4326</v>
      </c>
      <c r="AU267" s="1" t="s">
        <v>62</v>
      </c>
      <c r="AV267" s="1" t="s">
        <v>207</v>
      </c>
      <c r="AW267" s="1" t="s">
        <v>64</v>
      </c>
      <c r="AX267" s="2"/>
      <c r="AZ267" s="1" t="s">
        <v>65</v>
      </c>
      <c r="BB267" s="3" t="s">
        <v>6075</v>
      </c>
      <c r="BC267" s="18"/>
      <c r="BD267" s="2"/>
      <c r="BE267" s="2"/>
      <c r="BF267" s="2"/>
    </row>
    <row r="268" spans="1:58" s="9" customFormat="1" ht="92.4" x14ac:dyDescent="0.25">
      <c r="A268" s="1">
        <v>44181.969254791664</v>
      </c>
      <c r="B268" s="1" t="s">
        <v>38</v>
      </c>
      <c r="C268" s="1" t="s">
        <v>39</v>
      </c>
      <c r="D268" s="1">
        <v>3</v>
      </c>
      <c r="E268" s="1" t="s">
        <v>3123</v>
      </c>
      <c r="F268" s="8" t="s">
        <v>3625</v>
      </c>
      <c r="G268" s="1" t="s">
        <v>41</v>
      </c>
      <c r="H268" s="1" t="s">
        <v>3124</v>
      </c>
      <c r="I268" s="8" t="s">
        <v>3625</v>
      </c>
      <c r="J268" s="2"/>
      <c r="K268" s="2"/>
      <c r="M268" s="1" t="s">
        <v>43</v>
      </c>
      <c r="N268" s="1" t="s">
        <v>3125</v>
      </c>
      <c r="O268" s="8" t="s">
        <v>3244</v>
      </c>
      <c r="P268" s="1" t="s">
        <v>87</v>
      </c>
      <c r="Q268" s="1" t="s">
        <v>3126</v>
      </c>
      <c r="R268" s="8" t="s">
        <v>3259</v>
      </c>
      <c r="S268" s="1" t="s">
        <v>39</v>
      </c>
      <c r="T268" s="1" t="s">
        <v>49</v>
      </c>
      <c r="U268" s="1" t="s">
        <v>48</v>
      </c>
      <c r="V268" s="1">
        <v>4</v>
      </c>
      <c r="W268" s="1" t="s">
        <v>1734</v>
      </c>
      <c r="X268" s="8"/>
      <c r="Y268" s="1" t="s">
        <v>135</v>
      </c>
      <c r="Z268" s="1" t="s">
        <v>214</v>
      </c>
      <c r="AA268" s="1" t="s">
        <v>152</v>
      </c>
      <c r="AB268" s="1" t="s">
        <v>3127</v>
      </c>
      <c r="AC268" s="8" t="s">
        <v>3244</v>
      </c>
      <c r="AD268" s="1" t="s">
        <v>1878</v>
      </c>
      <c r="AE268" s="8" t="s">
        <v>3241</v>
      </c>
      <c r="AF268" s="1" t="s">
        <v>3128</v>
      </c>
      <c r="AG268" s="8" t="s">
        <v>3939</v>
      </c>
      <c r="AH268" s="1">
        <v>4</v>
      </c>
      <c r="AI268" s="1" t="s">
        <v>3129</v>
      </c>
      <c r="AJ268" s="8" t="s">
        <v>3636</v>
      </c>
      <c r="AK268" s="1">
        <v>2</v>
      </c>
      <c r="AL268" s="1" t="s">
        <v>3130</v>
      </c>
      <c r="AM268" s="8" t="s">
        <v>3906</v>
      </c>
      <c r="AN268" s="1">
        <v>3</v>
      </c>
      <c r="AO268" s="1" t="s">
        <v>1057</v>
      </c>
      <c r="AP268" s="8" t="s">
        <v>3346</v>
      </c>
      <c r="AQ268" s="1">
        <v>5</v>
      </c>
      <c r="AR268" s="1" t="s">
        <v>80</v>
      </c>
      <c r="AS268" s="1" t="s">
        <v>3131</v>
      </c>
      <c r="AT268" s="8" t="s">
        <v>4327</v>
      </c>
      <c r="AU268" s="1" t="s">
        <v>62</v>
      </c>
      <c r="AV268" s="1" t="s">
        <v>343</v>
      </c>
      <c r="AW268" s="1" t="s">
        <v>3132</v>
      </c>
      <c r="AX268" s="2"/>
      <c r="AZ268" s="1" t="s">
        <v>65</v>
      </c>
      <c r="BB268" s="3" t="s">
        <v>6075</v>
      </c>
      <c r="BC268" s="18"/>
      <c r="BD268" s="2"/>
      <c r="BE268" s="2"/>
      <c r="BF268" s="2"/>
    </row>
    <row r="269" spans="1:58" s="9" customFormat="1" ht="132" x14ac:dyDescent="0.25">
      <c r="A269" s="1">
        <v>44185.794303148148</v>
      </c>
      <c r="B269" s="1" t="s">
        <v>38</v>
      </c>
      <c r="C269" s="1" t="s">
        <v>39</v>
      </c>
      <c r="D269" s="1">
        <v>1</v>
      </c>
      <c r="E269" s="1" t="s">
        <v>3133</v>
      </c>
      <c r="F269" s="8" t="s">
        <v>3259</v>
      </c>
      <c r="G269" s="1" t="s">
        <v>41</v>
      </c>
      <c r="H269" s="1" t="s">
        <v>3134</v>
      </c>
      <c r="I269" s="8" t="s">
        <v>3366</v>
      </c>
      <c r="J269" s="2"/>
      <c r="K269" s="2"/>
      <c r="M269" s="1" t="s">
        <v>43</v>
      </c>
      <c r="N269" s="1" t="s">
        <v>3135</v>
      </c>
      <c r="O269" s="8" t="s">
        <v>4328</v>
      </c>
      <c r="P269" s="1" t="s">
        <v>45</v>
      </c>
      <c r="Q269" s="1" t="s">
        <v>2661</v>
      </c>
      <c r="R269" s="8" t="s">
        <v>3259</v>
      </c>
      <c r="S269" s="1" t="s">
        <v>47</v>
      </c>
      <c r="T269" s="1" t="s">
        <v>48</v>
      </c>
      <c r="U269" s="1" t="s">
        <v>49</v>
      </c>
      <c r="V269" s="1">
        <v>4</v>
      </c>
      <c r="W269" s="1" t="s">
        <v>123</v>
      </c>
      <c r="X269" s="8"/>
      <c r="Y269" s="1" t="s">
        <v>90</v>
      </c>
      <c r="Z269" s="1" t="s">
        <v>214</v>
      </c>
      <c r="AA269" s="1" t="s">
        <v>53</v>
      </c>
      <c r="AB269" s="1" t="s">
        <v>3136</v>
      </c>
      <c r="AC269" s="8" t="s">
        <v>4329</v>
      </c>
      <c r="AD269" s="1" t="s">
        <v>3137</v>
      </c>
      <c r="AE269" s="8" t="s">
        <v>3265</v>
      </c>
      <c r="AF269" s="1" t="s">
        <v>3138</v>
      </c>
      <c r="AG269" s="8" t="s">
        <v>3426</v>
      </c>
      <c r="AH269" s="1">
        <v>2</v>
      </c>
      <c r="AI269" s="1" t="s">
        <v>3139</v>
      </c>
      <c r="AJ269" s="8" t="s">
        <v>3355</v>
      </c>
      <c r="AK269" s="1">
        <v>4</v>
      </c>
      <c r="AL269" s="1" t="s">
        <v>3140</v>
      </c>
      <c r="AM269" s="8" t="s">
        <v>3951</v>
      </c>
      <c r="AN269" s="1">
        <v>3</v>
      </c>
      <c r="AO269" s="1" t="s">
        <v>3141</v>
      </c>
      <c r="AP269" s="8" t="s">
        <v>3434</v>
      </c>
      <c r="AQ269" s="1">
        <v>3</v>
      </c>
      <c r="AR269" s="1" t="s">
        <v>60</v>
      </c>
      <c r="AS269" s="1" t="s">
        <v>3142</v>
      </c>
      <c r="AT269" s="8" t="s">
        <v>3366</v>
      </c>
      <c r="AU269" s="1" t="s">
        <v>62</v>
      </c>
      <c r="AV269" s="1" t="s">
        <v>160</v>
      </c>
      <c r="AW269" s="1" t="s">
        <v>64</v>
      </c>
      <c r="AX269" s="2"/>
      <c r="AZ269" s="1" t="s">
        <v>65</v>
      </c>
      <c r="BB269" s="3" t="s">
        <v>6075</v>
      </c>
      <c r="BC269" s="18"/>
      <c r="BD269" s="2"/>
      <c r="BE269" s="2"/>
      <c r="BF269" s="2"/>
    </row>
    <row r="270" spans="1:58" s="9" customFormat="1" ht="224.4" x14ac:dyDescent="0.25">
      <c r="A270" s="1">
        <v>44229.176650185182</v>
      </c>
      <c r="B270" s="1" t="s">
        <v>38</v>
      </c>
      <c r="C270" s="1" t="s">
        <v>209</v>
      </c>
      <c r="D270" s="1">
        <v>3</v>
      </c>
      <c r="E270" s="1" t="s">
        <v>3143</v>
      </c>
      <c r="F270" s="8" t="s">
        <v>3547</v>
      </c>
      <c r="G270" s="1" t="s">
        <v>41</v>
      </c>
      <c r="H270" s="1" t="s">
        <v>3144</v>
      </c>
      <c r="I270" s="8" t="s">
        <v>3292</v>
      </c>
      <c r="J270" s="2"/>
      <c r="K270" s="2"/>
      <c r="M270" s="1" t="s">
        <v>101</v>
      </c>
      <c r="N270" s="1" t="s">
        <v>3145</v>
      </c>
      <c r="O270" s="8" t="s">
        <v>3244</v>
      </c>
      <c r="P270" s="1" t="s">
        <v>87</v>
      </c>
      <c r="Q270" s="1" t="s">
        <v>3146</v>
      </c>
      <c r="R270" s="8" t="s">
        <v>4330</v>
      </c>
      <c r="S270" s="1" t="s">
        <v>209</v>
      </c>
      <c r="T270" s="1" t="s">
        <v>49</v>
      </c>
      <c r="U270" s="1" t="s">
        <v>70</v>
      </c>
      <c r="V270" s="1">
        <v>3</v>
      </c>
      <c r="W270" s="1" t="s">
        <v>243</v>
      </c>
      <c r="X270" s="8"/>
      <c r="Y270" s="1" t="s">
        <v>72</v>
      </c>
      <c r="Z270" s="1" t="s">
        <v>52</v>
      </c>
      <c r="AA270" s="1" t="s">
        <v>53</v>
      </c>
      <c r="AB270" s="1" t="s">
        <v>3147</v>
      </c>
      <c r="AC270" s="8" t="s">
        <v>4331</v>
      </c>
      <c r="AD270" s="1" t="s">
        <v>3148</v>
      </c>
      <c r="AE270" s="8" t="s">
        <v>3265</v>
      </c>
      <c r="AF270" s="1" t="s">
        <v>3149</v>
      </c>
      <c r="AG270" s="8" t="s">
        <v>3292</v>
      </c>
      <c r="AH270" s="1">
        <v>3</v>
      </c>
      <c r="AI270" s="1" t="s">
        <v>3150</v>
      </c>
      <c r="AJ270" s="8" t="s">
        <v>3425</v>
      </c>
      <c r="AK270" s="1">
        <v>3</v>
      </c>
      <c r="AL270" s="1" t="s">
        <v>3151</v>
      </c>
      <c r="AM270" s="8" t="s">
        <v>3423</v>
      </c>
      <c r="AN270" s="1">
        <v>3</v>
      </c>
      <c r="AO270" s="1" t="s">
        <v>3152</v>
      </c>
      <c r="AP270" s="8" t="s">
        <v>4332</v>
      </c>
      <c r="AQ270" s="1">
        <v>3</v>
      </c>
      <c r="AR270" s="1" t="s">
        <v>60</v>
      </c>
      <c r="AS270" s="1" t="s">
        <v>3153</v>
      </c>
      <c r="AT270" s="8" t="s">
        <v>3429</v>
      </c>
      <c r="AU270" s="1" t="s">
        <v>62</v>
      </c>
      <c r="AV270" s="1" t="s">
        <v>160</v>
      </c>
      <c r="AW270" s="1" t="s">
        <v>64</v>
      </c>
      <c r="AX270" s="2"/>
      <c r="AZ270" s="1" t="s">
        <v>65</v>
      </c>
      <c r="BB270" s="3" t="s">
        <v>6075</v>
      </c>
      <c r="BC270" s="18"/>
      <c r="BD270" s="2"/>
      <c r="BE270" s="2"/>
      <c r="BF270" s="2"/>
    </row>
    <row r="271" spans="1:58" s="9" customFormat="1" ht="224.4" x14ac:dyDescent="0.25">
      <c r="A271" s="1">
        <v>44232.989507905091</v>
      </c>
      <c r="B271" s="1" t="s">
        <v>38</v>
      </c>
      <c r="C271" s="1" t="s">
        <v>39</v>
      </c>
      <c r="D271" s="1">
        <v>4</v>
      </c>
      <c r="E271" s="1" t="s">
        <v>3154</v>
      </c>
      <c r="F271" s="8" t="s">
        <v>3285</v>
      </c>
      <c r="G271" s="1" t="s">
        <v>41</v>
      </c>
      <c r="H271" s="1" t="s">
        <v>3155</v>
      </c>
      <c r="I271" s="8" t="s">
        <v>3259</v>
      </c>
      <c r="J271" s="2"/>
      <c r="K271" s="2"/>
      <c r="M271" s="1" t="s">
        <v>101</v>
      </c>
      <c r="N271" s="1" t="s">
        <v>3156</v>
      </c>
      <c r="O271" s="8" t="s">
        <v>3932</v>
      </c>
      <c r="P271" s="1" t="s">
        <v>45</v>
      </c>
      <c r="Q271" s="1" t="s">
        <v>3157</v>
      </c>
      <c r="R271" s="8" t="s">
        <v>3259</v>
      </c>
      <c r="S271" s="1" t="s">
        <v>47</v>
      </c>
      <c r="T271" s="1" t="s">
        <v>48</v>
      </c>
      <c r="U271" s="1" t="s">
        <v>49</v>
      </c>
      <c r="V271" s="1">
        <v>5</v>
      </c>
      <c r="W271" s="1" t="s">
        <v>1029</v>
      </c>
      <c r="X271" s="8"/>
      <c r="Y271" s="1" t="s">
        <v>135</v>
      </c>
      <c r="Z271" s="1" t="s">
        <v>73</v>
      </c>
      <c r="AA271" s="1" t="s">
        <v>152</v>
      </c>
      <c r="AB271" s="1" t="s">
        <v>3158</v>
      </c>
      <c r="AC271" s="8" t="s">
        <v>4143</v>
      </c>
      <c r="AD271" s="1" t="s">
        <v>53</v>
      </c>
      <c r="AE271" s="8" t="s">
        <v>3886</v>
      </c>
      <c r="AF271" s="1" t="s">
        <v>3159</v>
      </c>
      <c r="AG271" s="8" t="s">
        <v>3355</v>
      </c>
      <c r="AH271" s="1">
        <v>5</v>
      </c>
      <c r="AI271" s="1" t="s">
        <v>3160</v>
      </c>
      <c r="AJ271" s="8" t="s">
        <v>4333</v>
      </c>
      <c r="AK271" s="1">
        <v>2</v>
      </c>
      <c r="AL271" s="1" t="s">
        <v>3161</v>
      </c>
      <c r="AM271" s="8" t="s">
        <v>3939</v>
      </c>
      <c r="AN271" s="1">
        <v>4</v>
      </c>
      <c r="AO271" s="1" t="s">
        <v>3162</v>
      </c>
      <c r="AP271" s="8" t="s">
        <v>3939</v>
      </c>
      <c r="AQ271" s="1">
        <v>5</v>
      </c>
      <c r="AR271" s="1" t="s">
        <v>191</v>
      </c>
      <c r="AS271" s="1" t="s">
        <v>3163</v>
      </c>
      <c r="AT271" s="8" t="s">
        <v>3325</v>
      </c>
      <c r="AU271" s="1" t="s">
        <v>62</v>
      </c>
      <c r="AV271" s="1" t="s">
        <v>160</v>
      </c>
      <c r="AW271" s="1" t="s">
        <v>64</v>
      </c>
      <c r="AX271" s="1" t="s">
        <v>3164</v>
      </c>
      <c r="AY271" s="8"/>
      <c r="AZ271" s="1" t="s">
        <v>65</v>
      </c>
      <c r="BB271" s="3" t="s">
        <v>6075</v>
      </c>
      <c r="BC271" s="18"/>
      <c r="BD271" s="2"/>
      <c r="BE271" s="2"/>
      <c r="BF271" s="2"/>
    </row>
    <row r="272" spans="1:58" s="9" customFormat="1" ht="92.4" x14ac:dyDescent="0.25">
      <c r="A272" s="1">
        <v>44237.899616759256</v>
      </c>
      <c r="B272" s="1" t="s">
        <v>38</v>
      </c>
      <c r="C272" s="1" t="s">
        <v>209</v>
      </c>
      <c r="D272" s="1">
        <v>3</v>
      </c>
      <c r="E272" s="1" t="s">
        <v>3165</v>
      </c>
      <c r="F272" s="8" t="s">
        <v>3265</v>
      </c>
      <c r="G272" s="1" t="s">
        <v>41</v>
      </c>
      <c r="H272" s="1" t="s">
        <v>3166</v>
      </c>
      <c r="I272" s="8" t="s">
        <v>3977</v>
      </c>
      <c r="J272" s="2"/>
      <c r="K272" s="2"/>
      <c r="M272" s="1" t="s">
        <v>101</v>
      </c>
      <c r="N272" s="1" t="s">
        <v>3167</v>
      </c>
      <c r="O272" s="8" t="s">
        <v>3932</v>
      </c>
      <c r="P272" s="1" t="s">
        <v>87</v>
      </c>
      <c r="Q272" s="1" t="s">
        <v>3168</v>
      </c>
      <c r="R272" s="8" t="s">
        <v>3259</v>
      </c>
      <c r="S272" s="1" t="s">
        <v>209</v>
      </c>
      <c r="T272" s="1" t="s">
        <v>49</v>
      </c>
      <c r="U272" s="1" t="s">
        <v>70</v>
      </c>
      <c r="V272" s="1">
        <v>4</v>
      </c>
      <c r="W272" s="1" t="s">
        <v>1608</v>
      </c>
      <c r="X272" s="8"/>
      <c r="Y272" s="1" t="s">
        <v>72</v>
      </c>
      <c r="Z272" s="1" t="s">
        <v>91</v>
      </c>
      <c r="AA272" s="1" t="s">
        <v>152</v>
      </c>
      <c r="AB272" s="1" t="s">
        <v>3169</v>
      </c>
      <c r="AC272" s="8" t="s">
        <v>4143</v>
      </c>
      <c r="AD272" s="1" t="s">
        <v>124</v>
      </c>
      <c r="AE272" s="8" t="s">
        <v>6054</v>
      </c>
      <c r="AF272" s="1" t="s">
        <v>3170</v>
      </c>
      <c r="AG272" s="8" t="s">
        <v>3292</v>
      </c>
      <c r="AH272" s="1">
        <v>2</v>
      </c>
      <c r="AI272" s="1" t="s">
        <v>3171</v>
      </c>
      <c r="AJ272" s="8" t="s">
        <v>3427</v>
      </c>
      <c r="AK272" s="1">
        <v>3</v>
      </c>
      <c r="AL272" s="1" t="s">
        <v>3172</v>
      </c>
      <c r="AM272" s="8" t="s">
        <v>3500</v>
      </c>
      <c r="AN272" s="1">
        <v>2</v>
      </c>
      <c r="AO272" s="1" t="s">
        <v>1307</v>
      </c>
      <c r="AP272" s="8" t="s">
        <v>3390</v>
      </c>
      <c r="AQ272" s="1">
        <v>2</v>
      </c>
      <c r="AR272" s="1" t="s">
        <v>60</v>
      </c>
      <c r="AS272" s="1" t="s">
        <v>3173</v>
      </c>
      <c r="AT272" s="8" t="s">
        <v>3977</v>
      </c>
      <c r="AU272" s="1" t="s">
        <v>62</v>
      </c>
      <c r="AV272" s="1" t="s">
        <v>82</v>
      </c>
      <c r="AW272" s="2"/>
      <c r="AX272" s="2"/>
      <c r="AZ272" s="1" t="s">
        <v>65</v>
      </c>
      <c r="BB272" s="85" t="s">
        <v>6075</v>
      </c>
      <c r="BC272" s="18"/>
      <c r="BD272" s="2"/>
      <c r="BE272" s="2"/>
      <c r="BF272" s="2"/>
    </row>
    <row r="273" spans="1:58" s="9" customFormat="1" ht="250.8" x14ac:dyDescent="0.25">
      <c r="A273" s="1">
        <v>44247.503732106481</v>
      </c>
      <c r="B273" s="1" t="s">
        <v>38</v>
      </c>
      <c r="C273" s="1" t="s">
        <v>39</v>
      </c>
      <c r="D273" s="1">
        <v>2</v>
      </c>
      <c r="E273" s="1" t="s">
        <v>3174</v>
      </c>
      <c r="F273" s="8" t="s">
        <v>3743</v>
      </c>
      <c r="G273" s="1" t="s">
        <v>41</v>
      </c>
      <c r="H273" s="1" t="s">
        <v>3175</v>
      </c>
      <c r="I273" s="8" t="s">
        <v>3242</v>
      </c>
      <c r="J273" s="2"/>
      <c r="K273" s="2"/>
      <c r="M273" s="1" t="s">
        <v>43</v>
      </c>
      <c r="N273" s="1" t="s">
        <v>3176</v>
      </c>
      <c r="O273" s="8" t="s">
        <v>3763</v>
      </c>
      <c r="P273" s="1" t="s">
        <v>87</v>
      </c>
      <c r="Q273" s="1" t="s">
        <v>3177</v>
      </c>
      <c r="R273" s="8" t="s">
        <v>3259</v>
      </c>
      <c r="S273" s="1" t="s">
        <v>39</v>
      </c>
      <c r="T273" s="1" t="s">
        <v>48</v>
      </c>
      <c r="U273" s="1" t="s">
        <v>49</v>
      </c>
      <c r="V273" s="1">
        <v>3</v>
      </c>
      <c r="W273" s="1" t="s">
        <v>2514</v>
      </c>
      <c r="X273" s="8"/>
      <c r="Y273" s="1" t="s">
        <v>135</v>
      </c>
      <c r="Z273" s="1" t="s">
        <v>91</v>
      </c>
      <c r="AA273" s="1" t="s">
        <v>53</v>
      </c>
      <c r="AB273" s="1" t="s">
        <v>3178</v>
      </c>
      <c r="AC273" s="8" t="s">
        <v>4334</v>
      </c>
      <c r="AD273" s="1" t="s">
        <v>3179</v>
      </c>
      <c r="AE273" s="8" t="s">
        <v>6055</v>
      </c>
      <c r="AF273" s="1" t="s">
        <v>3180</v>
      </c>
      <c r="AG273" s="8" t="s">
        <v>3549</v>
      </c>
      <c r="AH273" s="1">
        <v>1</v>
      </c>
      <c r="AI273" s="1" t="s">
        <v>3181</v>
      </c>
      <c r="AJ273" s="8" t="s">
        <v>4335</v>
      </c>
      <c r="AK273" s="1">
        <v>3</v>
      </c>
      <c r="AL273" s="1" t="s">
        <v>3182</v>
      </c>
      <c r="AM273" s="8" t="s">
        <v>4031</v>
      </c>
      <c r="AN273" s="1">
        <v>2</v>
      </c>
      <c r="AO273" s="1" t="s">
        <v>3183</v>
      </c>
      <c r="AP273" s="8" t="s">
        <v>3549</v>
      </c>
      <c r="AQ273" s="1">
        <v>2</v>
      </c>
      <c r="AR273" s="1" t="s">
        <v>60</v>
      </c>
      <c r="AS273" s="1" t="s">
        <v>3184</v>
      </c>
      <c r="AT273" s="8" t="s">
        <v>3302</v>
      </c>
      <c r="AU273" s="1" t="s">
        <v>112</v>
      </c>
      <c r="AV273" s="1" t="s">
        <v>63</v>
      </c>
      <c r="AW273" s="1" t="s">
        <v>64</v>
      </c>
      <c r="AX273" s="1" t="s">
        <v>3185</v>
      </c>
      <c r="AY273" s="8"/>
      <c r="AZ273" s="1" t="s">
        <v>65</v>
      </c>
      <c r="BB273" s="3" t="s">
        <v>6075</v>
      </c>
      <c r="BC273" s="18"/>
      <c r="BD273" s="2"/>
      <c r="BE273" s="2"/>
      <c r="BF273" s="2"/>
    </row>
    <row r="274" spans="1:58" s="9" customFormat="1" ht="316.8" x14ac:dyDescent="0.25">
      <c r="A274" s="1">
        <v>44255.857815324074</v>
      </c>
      <c r="B274" s="1" t="s">
        <v>38</v>
      </c>
      <c r="C274" s="1" t="s">
        <v>143</v>
      </c>
      <c r="D274" s="1">
        <v>3</v>
      </c>
      <c r="E274" s="1" t="s">
        <v>3200</v>
      </c>
      <c r="F274" s="8" t="s">
        <v>3789</v>
      </c>
      <c r="G274" s="1" t="s">
        <v>117</v>
      </c>
      <c r="H274" s="1" t="s">
        <v>3201</v>
      </c>
      <c r="I274" s="8" t="s">
        <v>3472</v>
      </c>
      <c r="J274" s="1" t="s">
        <v>146</v>
      </c>
      <c r="K274" s="1" t="s">
        <v>3202</v>
      </c>
      <c r="L274" s="8" t="s">
        <v>4337</v>
      </c>
      <c r="M274" s="1" t="s">
        <v>43</v>
      </c>
      <c r="N274" s="1" t="s">
        <v>3203</v>
      </c>
      <c r="O274" s="8" t="s">
        <v>3735</v>
      </c>
      <c r="P274" s="1" t="s">
        <v>87</v>
      </c>
      <c r="Q274" s="1" t="s">
        <v>3204</v>
      </c>
      <c r="R274" s="8" t="s">
        <v>3259</v>
      </c>
      <c r="S274" s="1" t="s">
        <v>209</v>
      </c>
      <c r="T274" s="1" t="s">
        <v>48</v>
      </c>
      <c r="U274" s="1" t="s">
        <v>49</v>
      </c>
      <c r="V274" s="1">
        <v>4</v>
      </c>
      <c r="W274" s="1" t="s">
        <v>3205</v>
      </c>
      <c r="X274" s="8"/>
      <c r="Y274" s="1" t="s">
        <v>72</v>
      </c>
      <c r="Z274" s="1" t="s">
        <v>73</v>
      </c>
      <c r="AA274" s="1" t="s">
        <v>53</v>
      </c>
      <c r="AB274" s="1" t="s">
        <v>3206</v>
      </c>
      <c r="AC274" s="8" t="s">
        <v>3264</v>
      </c>
      <c r="AD274" s="1" t="s">
        <v>3207</v>
      </c>
      <c r="AE274" s="8" t="s">
        <v>3265</v>
      </c>
      <c r="AF274" s="1" t="s">
        <v>3208</v>
      </c>
      <c r="AG274" s="8" t="s">
        <v>4338</v>
      </c>
      <c r="AH274" s="1">
        <v>2</v>
      </c>
      <c r="AI274" s="1" t="s">
        <v>3209</v>
      </c>
      <c r="AJ274" s="8" t="s">
        <v>4339</v>
      </c>
      <c r="AK274" s="1">
        <v>4</v>
      </c>
      <c r="AL274" s="1" t="s">
        <v>3210</v>
      </c>
      <c r="AM274" s="8" t="s">
        <v>3423</v>
      </c>
      <c r="AN274" s="1">
        <v>3</v>
      </c>
      <c r="AO274" s="1" t="s">
        <v>3211</v>
      </c>
      <c r="AP274" s="8" t="s">
        <v>4340</v>
      </c>
      <c r="AQ274" s="1">
        <v>4</v>
      </c>
      <c r="AR274" s="1" t="s">
        <v>80</v>
      </c>
      <c r="AS274" s="1" t="s">
        <v>3212</v>
      </c>
      <c r="AT274" s="8" t="s">
        <v>3940</v>
      </c>
      <c r="AU274" s="1" t="s">
        <v>112</v>
      </c>
      <c r="AV274" s="1" t="s">
        <v>160</v>
      </c>
      <c r="AW274" s="1" t="s">
        <v>64</v>
      </c>
      <c r="AX274" s="2"/>
      <c r="AZ274" s="1" t="s">
        <v>65</v>
      </c>
      <c r="BB274" s="3" t="s">
        <v>6075</v>
      </c>
      <c r="BC274" s="18"/>
      <c r="BD274" s="2"/>
      <c r="BE274" s="2"/>
      <c r="BF274" s="2"/>
    </row>
    <row r="275" spans="1:58" s="9" customFormat="1" ht="145.19999999999999" x14ac:dyDescent="0.25">
      <c r="A275" s="1">
        <v>44318.10772201389</v>
      </c>
      <c r="B275" s="1" t="s">
        <v>38</v>
      </c>
      <c r="C275" s="1" t="s">
        <v>39</v>
      </c>
      <c r="D275" s="1">
        <v>1</v>
      </c>
      <c r="E275" s="1" t="s">
        <v>3213</v>
      </c>
      <c r="F275" s="8" t="s">
        <v>3472</v>
      </c>
      <c r="G275" s="1" t="s">
        <v>41</v>
      </c>
      <c r="H275" s="1" t="s">
        <v>3214</v>
      </c>
      <c r="I275" s="8" t="s">
        <v>3405</v>
      </c>
      <c r="J275" s="2"/>
      <c r="K275" s="2"/>
      <c r="M275" s="1" t="s">
        <v>101</v>
      </c>
      <c r="N275" s="1" t="s">
        <v>3215</v>
      </c>
      <c r="O275" s="8" t="s">
        <v>3373</v>
      </c>
      <c r="P275" s="1" t="s">
        <v>45</v>
      </c>
      <c r="Q275" s="1" t="s">
        <v>3216</v>
      </c>
      <c r="R275" s="8" t="s">
        <v>4330</v>
      </c>
      <c r="S275" s="1" t="s">
        <v>39</v>
      </c>
      <c r="T275" s="1" t="s">
        <v>49</v>
      </c>
      <c r="U275" s="1" t="s">
        <v>70</v>
      </c>
      <c r="V275" s="1">
        <v>4</v>
      </c>
      <c r="W275" s="1" t="s">
        <v>123</v>
      </c>
      <c r="X275" s="8"/>
      <c r="Y275" s="1" t="s">
        <v>51</v>
      </c>
      <c r="Z275" s="1" t="s">
        <v>52</v>
      </c>
      <c r="AA275" s="1" t="s">
        <v>53</v>
      </c>
      <c r="AB275" s="1" t="s">
        <v>3217</v>
      </c>
      <c r="AC275" s="8" t="s">
        <v>4116</v>
      </c>
      <c r="AD275" s="1" t="s">
        <v>3218</v>
      </c>
      <c r="AE275" s="8" t="s">
        <v>3265</v>
      </c>
      <c r="AF275" s="1" t="s">
        <v>3219</v>
      </c>
      <c r="AG275" s="8" t="s">
        <v>3636</v>
      </c>
      <c r="AH275" s="1">
        <v>2</v>
      </c>
      <c r="AI275" s="1" t="s">
        <v>3220</v>
      </c>
      <c r="AJ275" s="8" t="s">
        <v>4341</v>
      </c>
      <c r="AK275" s="1">
        <v>4</v>
      </c>
      <c r="AL275" s="1" t="s">
        <v>3221</v>
      </c>
      <c r="AM275" s="8" t="s">
        <v>4319</v>
      </c>
      <c r="AN275" s="1">
        <v>2</v>
      </c>
      <c r="AO275" s="1" t="s">
        <v>3222</v>
      </c>
      <c r="AP275" s="8" t="s">
        <v>3939</v>
      </c>
      <c r="AQ275" s="1">
        <v>4</v>
      </c>
      <c r="AR275" s="1" t="s">
        <v>60</v>
      </c>
      <c r="AS275" s="1" t="s">
        <v>3223</v>
      </c>
      <c r="AT275" s="8" t="s">
        <v>3983</v>
      </c>
      <c r="AU275" s="1" t="s">
        <v>62</v>
      </c>
      <c r="AV275" s="1" t="s">
        <v>82</v>
      </c>
      <c r="AW275" s="1" t="s">
        <v>3224</v>
      </c>
      <c r="AX275" s="2"/>
      <c r="AZ275" s="1" t="s">
        <v>65</v>
      </c>
      <c r="BB275" s="3" t="s">
        <v>6075</v>
      </c>
      <c r="BC275" s="18"/>
      <c r="BD275" s="2"/>
      <c r="BE275" s="2"/>
      <c r="BF275" s="2"/>
    </row>
    <row r="276" spans="1:58" s="9" customFormat="1" ht="132" x14ac:dyDescent="0.25">
      <c r="A276" s="1">
        <v>44320.66328547454</v>
      </c>
      <c r="B276" s="1" t="s">
        <v>38</v>
      </c>
      <c r="C276" s="1" t="s">
        <v>115</v>
      </c>
      <c r="D276" s="1">
        <v>1</v>
      </c>
      <c r="E276" s="1" t="s">
        <v>3225</v>
      </c>
      <c r="F276" s="8" t="s">
        <v>3259</v>
      </c>
      <c r="G276" s="1" t="s">
        <v>117</v>
      </c>
      <c r="H276" s="1" t="s">
        <v>3226</v>
      </c>
      <c r="I276" s="8" t="s">
        <v>3265</v>
      </c>
      <c r="J276" s="1" t="s">
        <v>146</v>
      </c>
      <c r="K276" s="1" t="s">
        <v>3227</v>
      </c>
      <c r="L276" s="8" t="s">
        <v>3911</v>
      </c>
      <c r="M276" s="1" t="s">
        <v>43</v>
      </c>
      <c r="N276" s="1" t="s">
        <v>3228</v>
      </c>
      <c r="O276" s="8" t="s">
        <v>3833</v>
      </c>
      <c r="P276" s="1" t="s">
        <v>45</v>
      </c>
      <c r="Q276" s="1" t="s">
        <v>3229</v>
      </c>
      <c r="R276" s="8" t="s">
        <v>3425</v>
      </c>
      <c r="S276" s="1" t="s">
        <v>115</v>
      </c>
      <c r="T276" s="1" t="s">
        <v>49</v>
      </c>
      <c r="U276" s="1" t="s">
        <v>70</v>
      </c>
      <c r="V276" s="1">
        <v>2</v>
      </c>
      <c r="W276" s="1" t="s">
        <v>71</v>
      </c>
      <c r="X276" s="8"/>
      <c r="Y276" s="1" t="s">
        <v>72</v>
      </c>
      <c r="Z276" s="1" t="s">
        <v>91</v>
      </c>
      <c r="AA276" s="1" t="s">
        <v>152</v>
      </c>
      <c r="AB276" s="1" t="s">
        <v>3230</v>
      </c>
      <c r="AC276" s="8" t="s">
        <v>3239</v>
      </c>
      <c r="AD276" s="1" t="s">
        <v>3231</v>
      </c>
      <c r="AE276" s="8" t="s">
        <v>3265</v>
      </c>
      <c r="AF276" s="1" t="s">
        <v>3232</v>
      </c>
      <c r="AG276" s="8" t="s">
        <v>3507</v>
      </c>
      <c r="AH276" s="1">
        <v>2</v>
      </c>
      <c r="AI276" s="1" t="s">
        <v>3233</v>
      </c>
      <c r="AJ276" s="8" t="s">
        <v>3612</v>
      </c>
      <c r="AK276" s="1">
        <v>4</v>
      </c>
      <c r="AL276" s="1" t="s">
        <v>443</v>
      </c>
      <c r="AM276" s="8" t="s">
        <v>3355</v>
      </c>
      <c r="AN276" s="1">
        <v>3</v>
      </c>
      <c r="AO276" s="1" t="s">
        <v>3234</v>
      </c>
      <c r="AP276" s="8" t="s">
        <v>3906</v>
      </c>
      <c r="AQ276" s="1">
        <v>3</v>
      </c>
      <c r="AR276" s="1" t="s">
        <v>60</v>
      </c>
      <c r="AS276" s="1" t="s">
        <v>3235</v>
      </c>
      <c r="AT276" s="8" t="s">
        <v>3801</v>
      </c>
      <c r="AU276" s="1" t="s">
        <v>62</v>
      </c>
      <c r="AV276" s="1" t="s">
        <v>207</v>
      </c>
      <c r="AW276" s="1" t="s">
        <v>64</v>
      </c>
      <c r="AX276" s="2"/>
      <c r="AZ276" s="1" t="s">
        <v>65</v>
      </c>
      <c r="BB276" s="3" t="s">
        <v>6075</v>
      </c>
      <c r="BC276" s="18"/>
      <c r="BD276" s="2"/>
      <c r="BE276" s="2"/>
      <c r="BF276"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15"/>
  <sheetViews>
    <sheetView tabSelected="1" workbookViewId="0">
      <selection activeCell="Z51" sqref="Z51:AB55"/>
    </sheetView>
  </sheetViews>
  <sheetFormatPr defaultColWidth="9.109375" defaultRowHeight="13.2" x14ac:dyDescent="0.25"/>
  <cols>
    <col min="1" max="1" width="23.33203125" bestFit="1" customWidth="1"/>
    <col min="2" max="2" width="24" bestFit="1" customWidth="1"/>
    <col min="14" max="14" width="17.6640625" bestFit="1" customWidth="1"/>
    <col min="15" max="15" width="11.109375" bestFit="1" customWidth="1"/>
    <col min="25" max="25" width="13.77734375" bestFit="1" customWidth="1"/>
    <col min="26" max="26" width="14.6640625" customWidth="1"/>
  </cols>
  <sheetData>
    <row r="1" spans="1:25" x14ac:dyDescent="0.25">
      <c r="A1" s="69" t="s">
        <v>6044</v>
      </c>
      <c r="B1" s="70"/>
      <c r="C1" s="71" t="s">
        <v>6025</v>
      </c>
      <c r="D1" s="71" t="s">
        <v>6026</v>
      </c>
      <c r="E1" s="71" t="s">
        <v>6027</v>
      </c>
      <c r="F1" s="71" t="s">
        <v>6028</v>
      </c>
      <c r="G1" s="71" t="s">
        <v>6047</v>
      </c>
      <c r="H1" s="71" t="s">
        <v>6048</v>
      </c>
      <c r="I1" s="71" t="s">
        <v>6049</v>
      </c>
      <c r="J1" s="71" t="s">
        <v>6050</v>
      </c>
      <c r="K1" s="71" t="s">
        <v>6029</v>
      </c>
      <c r="L1" s="71" t="s">
        <v>6030</v>
      </c>
      <c r="N1" s="69" t="s">
        <v>6046</v>
      </c>
      <c r="O1" s="71" t="s">
        <v>6025</v>
      </c>
      <c r="P1" s="71" t="s">
        <v>6026</v>
      </c>
      <c r="Q1" s="71" t="s">
        <v>6027</v>
      </c>
      <c r="R1" s="71" t="s">
        <v>6028</v>
      </c>
      <c r="S1" s="71" t="s">
        <v>6045</v>
      </c>
      <c r="T1" s="71" t="s">
        <v>6030</v>
      </c>
    </row>
    <row r="2" spans="1:25" x14ac:dyDescent="0.25">
      <c r="A2" s="32" t="s">
        <v>6031</v>
      </c>
      <c r="B2" s="33" t="s">
        <v>3246</v>
      </c>
      <c r="C2" s="34">
        <f>COUNTIF(EN!AT:AT,"*prior*")</f>
        <v>8</v>
      </c>
      <c r="D2" s="62">
        <f t="shared" ref="D2:D37" si="0">C2/259</f>
        <v>3.0888030888030889E-2</v>
      </c>
      <c r="E2" s="34">
        <f>COUNTIF(DE!AT:AT,"*prior*")</f>
        <v>4</v>
      </c>
      <c r="F2" s="62">
        <f>E2/101</f>
        <v>3.9603960396039604E-2</v>
      </c>
      <c r="G2" s="34">
        <f>COUNTIF(PRO!AT:AT,"*prior*")</f>
        <v>2</v>
      </c>
      <c r="H2" s="62">
        <f>G2/85</f>
        <v>2.3529411764705882E-2</v>
      </c>
      <c r="I2" s="34">
        <f>COUNTIF(NO!AT:AT,"*prior*")</f>
        <v>10</v>
      </c>
      <c r="J2" s="62">
        <f>I2/275</f>
        <v>3.6363636363636362E-2</v>
      </c>
      <c r="K2" s="34">
        <f t="shared" ref="K2:K37" si="1">C2+E2</f>
        <v>12</v>
      </c>
      <c r="L2" s="62">
        <f t="shared" ref="L2:L37" si="2">(C2+E2)/360</f>
        <v>3.3333333333333333E-2</v>
      </c>
      <c r="N2" s="103" t="s">
        <v>49</v>
      </c>
      <c r="O2" s="77">
        <f>COUNTIF(PRO!B:B,"*agree*")</f>
        <v>51</v>
      </c>
      <c r="P2" s="74">
        <f>O2/259</f>
        <v>0.19691119691119691</v>
      </c>
      <c r="Q2" s="78">
        <f>COUNTIF(PRO!B:B,"*stimme*")</f>
        <v>34</v>
      </c>
      <c r="R2" s="74">
        <f>Q2/101</f>
        <v>0.33663366336633666</v>
      </c>
      <c r="S2" s="78">
        <f>O2+Q2</f>
        <v>85</v>
      </c>
      <c r="T2" s="79">
        <f>S2/360</f>
        <v>0.2361111111111111</v>
      </c>
    </row>
    <row r="3" spans="1:25" x14ac:dyDescent="0.25">
      <c r="A3" s="34"/>
      <c r="B3" s="33" t="s">
        <v>4037</v>
      </c>
      <c r="C3" s="34">
        <f>COUNTIF(EN!AT:AT,"*source*")</f>
        <v>0</v>
      </c>
      <c r="D3" s="62">
        <f t="shared" si="0"/>
        <v>0</v>
      </c>
      <c r="E3" s="34">
        <f>COUNTIF(DE!AT:AT,"*source*")</f>
        <v>0</v>
      </c>
      <c r="F3" s="62">
        <f t="shared" ref="F3:F37" si="3">E3/101</f>
        <v>0</v>
      </c>
      <c r="G3" s="34">
        <f>COUNTIF(PRO!AT:AT,"*source*")</f>
        <v>0</v>
      </c>
      <c r="H3" s="62">
        <f t="shared" ref="H3:H37" si="4">G3/85</f>
        <v>0</v>
      </c>
      <c r="I3" s="34">
        <f>COUNTIF(NO!AT:AT,"*source*")</f>
        <v>0</v>
      </c>
      <c r="J3" s="62">
        <f t="shared" ref="J3:J37" si="5">I3/275</f>
        <v>0</v>
      </c>
      <c r="K3" s="34">
        <f t="shared" si="1"/>
        <v>0</v>
      </c>
      <c r="L3" s="62">
        <f t="shared" si="2"/>
        <v>0</v>
      </c>
      <c r="N3" s="103" t="s">
        <v>48</v>
      </c>
      <c r="O3" s="78">
        <f>COUNTIF(NO!B:B,"*agree*")</f>
        <v>208</v>
      </c>
      <c r="P3" s="74">
        <f>O3/259</f>
        <v>0.80308880308880304</v>
      </c>
      <c r="Q3" s="78">
        <f>COUNTIF(NO!B:B,"*stimme*")</f>
        <v>67</v>
      </c>
      <c r="R3" s="74">
        <f>Q3/103</f>
        <v>0.65048543689320393</v>
      </c>
      <c r="S3" s="78">
        <f>O3+Q3</f>
        <v>275</v>
      </c>
      <c r="T3" s="74">
        <f>S3/360</f>
        <v>0.76388888888888884</v>
      </c>
    </row>
    <row r="4" spans="1:25" x14ac:dyDescent="0.25">
      <c r="A4" s="34"/>
      <c r="B4" s="33" t="s">
        <v>3352</v>
      </c>
      <c r="C4" s="34">
        <f>COUNTIF(EN!AT:AT,"*authority*")</f>
        <v>27</v>
      </c>
      <c r="D4" s="62">
        <f t="shared" si="0"/>
        <v>0.10424710424710425</v>
      </c>
      <c r="E4" s="34">
        <f>COUNTIF(DE!AT:AT,"*authority*")</f>
        <v>12</v>
      </c>
      <c r="F4" s="62">
        <f t="shared" si="3"/>
        <v>0.11881188118811881</v>
      </c>
      <c r="G4" s="34">
        <f>COUNTIF(PRO!AT:AT,"*authority*")</f>
        <v>14</v>
      </c>
      <c r="H4" s="62">
        <f t="shared" si="4"/>
        <v>0.16470588235294117</v>
      </c>
      <c r="I4" s="34">
        <f>COUNTIF(NO!AT:AT,"*authority*")</f>
        <v>25</v>
      </c>
      <c r="J4" s="62">
        <f t="shared" si="5"/>
        <v>9.0909090909090912E-2</v>
      </c>
      <c r="K4" s="34">
        <f t="shared" si="1"/>
        <v>39</v>
      </c>
      <c r="L4" s="62">
        <f t="shared" si="2"/>
        <v>0.10833333333333334</v>
      </c>
    </row>
    <row r="5" spans="1:25" x14ac:dyDescent="0.25">
      <c r="A5" s="34"/>
      <c r="B5" s="33" t="s">
        <v>3238</v>
      </c>
      <c r="C5" s="34">
        <f>COUNTIF(EN!AT:AT,"*consensus*")</f>
        <v>7</v>
      </c>
      <c r="D5" s="62">
        <f t="shared" si="0"/>
        <v>2.7027027027027029E-2</v>
      </c>
      <c r="E5" s="34">
        <f>COUNTIF(DE!AT:AT,"*consensus*")</f>
        <v>0</v>
      </c>
      <c r="F5" s="62">
        <f t="shared" si="3"/>
        <v>0</v>
      </c>
      <c r="G5" s="34">
        <f>COUNTIF(PRO!AT:AT,"*consensus*")</f>
        <v>0</v>
      </c>
      <c r="H5" s="62">
        <f t="shared" si="4"/>
        <v>0</v>
      </c>
      <c r="I5" s="34">
        <f>COUNTIF(NO!AT:AT,"*consensus*")</f>
        <v>7</v>
      </c>
      <c r="J5" s="62">
        <f t="shared" si="5"/>
        <v>2.5454545454545455E-2</v>
      </c>
      <c r="K5" s="34">
        <f t="shared" si="1"/>
        <v>7</v>
      </c>
      <c r="L5" s="62">
        <f t="shared" si="2"/>
        <v>1.9444444444444445E-2</v>
      </c>
      <c r="N5" s="38" t="s">
        <v>6073</v>
      </c>
      <c r="O5" s="39" t="s">
        <v>6025</v>
      </c>
      <c r="P5" s="39" t="s">
        <v>6026</v>
      </c>
      <c r="Q5" s="39" t="s">
        <v>6027</v>
      </c>
      <c r="R5" s="39" t="s">
        <v>6028</v>
      </c>
      <c r="S5" s="39" t="s">
        <v>6045</v>
      </c>
      <c r="T5" s="39" t="s">
        <v>6030</v>
      </c>
    </row>
    <row r="6" spans="1:25" x14ac:dyDescent="0.25">
      <c r="A6" s="34"/>
      <c r="B6" s="33" t="s">
        <v>3835</v>
      </c>
      <c r="C6" s="34">
        <f>COUNTIF(EN!AT:AT,"*emotion*")</f>
        <v>19</v>
      </c>
      <c r="D6" s="62">
        <f t="shared" si="0"/>
        <v>7.3359073359073365E-2</v>
      </c>
      <c r="E6" s="34">
        <f>COUNTIF(DE!AT:AT,"*emotion*")</f>
        <v>9</v>
      </c>
      <c r="F6" s="62">
        <f t="shared" si="3"/>
        <v>8.9108910891089105E-2</v>
      </c>
      <c r="G6" s="34">
        <f>COUNTIF(PRO!AT:AT,"*emotion*")</f>
        <v>9</v>
      </c>
      <c r="H6" s="62">
        <f t="shared" si="4"/>
        <v>0.10588235294117647</v>
      </c>
      <c r="I6" s="34">
        <f>COUNTIF(NO!AT:AT,"*emotion*")</f>
        <v>19</v>
      </c>
      <c r="J6" s="62">
        <f t="shared" si="5"/>
        <v>6.9090909090909092E-2</v>
      </c>
      <c r="K6" s="34">
        <f t="shared" si="1"/>
        <v>28</v>
      </c>
      <c r="L6" s="62">
        <f t="shared" si="2"/>
        <v>7.7777777777777779E-2</v>
      </c>
      <c r="N6" s="39" t="s">
        <v>6074</v>
      </c>
      <c r="O6" s="40">
        <f>COUNTIF(EN!AE:AE,"*wc*")</f>
        <v>66</v>
      </c>
      <c r="P6" s="64">
        <f>O6/259</f>
        <v>0.25482625482625482</v>
      </c>
      <c r="Q6" s="40">
        <f>COUNTIF(DE!AE:AE,"*wc*")</f>
        <v>31</v>
      </c>
      <c r="R6" s="64">
        <f>Q6/101</f>
        <v>0.30693069306930693</v>
      </c>
      <c r="S6" s="40">
        <f>O6+Q6</f>
        <v>97</v>
      </c>
      <c r="T6" s="64">
        <f>S6/360</f>
        <v>0.26944444444444443</v>
      </c>
    </row>
    <row r="7" spans="1:25" x14ac:dyDescent="0.25">
      <c r="A7" s="35" t="s">
        <v>6032</v>
      </c>
      <c r="B7" s="36" t="s">
        <v>3472</v>
      </c>
      <c r="C7" s="37">
        <f>COUNTIF(EN!AT:AT,"*context*")</f>
        <v>34</v>
      </c>
      <c r="D7" s="63">
        <f t="shared" si="0"/>
        <v>0.13127413127413126</v>
      </c>
      <c r="E7" s="37">
        <f>COUNTIF(DE!AT:AT,"*context*")</f>
        <v>7</v>
      </c>
      <c r="F7" s="63">
        <f t="shared" si="3"/>
        <v>6.9306930693069313E-2</v>
      </c>
      <c r="G7" s="37">
        <f>COUNTIF(PRO!AT:AT,"*context*")</f>
        <v>16</v>
      </c>
      <c r="H7" s="63">
        <f t="shared" si="4"/>
        <v>0.18823529411764706</v>
      </c>
      <c r="I7" s="37">
        <f>COUNTIF(NO!AT:AT,"*context*")</f>
        <v>25</v>
      </c>
      <c r="J7" s="63">
        <f t="shared" si="5"/>
        <v>9.0909090909090912E-2</v>
      </c>
      <c r="K7" s="37">
        <f t="shared" si="1"/>
        <v>41</v>
      </c>
      <c r="L7" s="63">
        <f t="shared" si="2"/>
        <v>0.11388888888888889</v>
      </c>
    </row>
    <row r="8" spans="1:25" x14ac:dyDescent="0.25">
      <c r="A8" s="37"/>
      <c r="B8" s="36" t="s">
        <v>3425</v>
      </c>
      <c r="C8" s="37">
        <f>COUNTIF(EN!AT:AT,"*function*")</f>
        <v>5</v>
      </c>
      <c r="D8" s="63">
        <f t="shared" si="0"/>
        <v>1.9305019305019305E-2</v>
      </c>
      <c r="E8" s="37">
        <f>COUNTIF(DE!AT:AT,"*function*")</f>
        <v>3</v>
      </c>
      <c r="F8" s="63">
        <f t="shared" si="3"/>
        <v>2.9702970297029702E-2</v>
      </c>
      <c r="G8" s="37">
        <f>COUNTIF(PRO!AT:AT,"*function*")</f>
        <v>2</v>
      </c>
      <c r="H8" s="63">
        <f t="shared" si="4"/>
        <v>2.3529411764705882E-2</v>
      </c>
      <c r="I8" s="37">
        <f>COUNTIF(NO!AT:AT,"*function*")</f>
        <v>6</v>
      </c>
      <c r="J8" s="63">
        <f t="shared" si="5"/>
        <v>2.181818181818182E-2</v>
      </c>
      <c r="K8" s="37">
        <f t="shared" si="1"/>
        <v>8</v>
      </c>
      <c r="L8" s="63">
        <f t="shared" si="2"/>
        <v>2.2222222222222223E-2</v>
      </c>
      <c r="N8" s="99" t="s">
        <v>6042</v>
      </c>
      <c r="O8" s="99" t="s">
        <v>6077</v>
      </c>
      <c r="P8" s="94" t="s">
        <v>6146</v>
      </c>
      <c r="Q8" s="95" t="s">
        <v>6147</v>
      </c>
      <c r="R8" s="95" t="s">
        <v>6145</v>
      </c>
      <c r="S8" s="95" t="s">
        <v>6120</v>
      </c>
      <c r="T8" s="95" t="s">
        <v>6144</v>
      </c>
      <c r="U8" s="95" t="s">
        <v>6121</v>
      </c>
      <c r="V8" s="95" t="s">
        <v>6143</v>
      </c>
      <c r="W8" s="95" t="s">
        <v>6126</v>
      </c>
      <c r="X8" s="95" t="s">
        <v>6084</v>
      </c>
      <c r="Y8" s="95" t="s">
        <v>6045</v>
      </c>
    </row>
    <row r="9" spans="1:25" x14ac:dyDescent="0.25">
      <c r="A9" s="37"/>
      <c r="B9" s="36" t="s">
        <v>3259</v>
      </c>
      <c r="C9" s="37">
        <f>COUNTIF(EN!AT:AT,"*inference*")</f>
        <v>0</v>
      </c>
      <c r="D9" s="63">
        <f t="shared" si="0"/>
        <v>0</v>
      </c>
      <c r="E9" s="37">
        <f>COUNTIF(DE!AT:AT,"*inference*")</f>
        <v>0</v>
      </c>
      <c r="F9" s="63">
        <f t="shared" si="3"/>
        <v>0</v>
      </c>
      <c r="G9" s="37">
        <f>COUNTIF(PRO!AT:AT,"*inference*")</f>
        <v>0</v>
      </c>
      <c r="H9" s="63">
        <f t="shared" si="4"/>
        <v>0</v>
      </c>
      <c r="I9" s="37">
        <f>COUNTIF(NO!AT:AT,"*inference*")</f>
        <v>0</v>
      </c>
      <c r="J9" s="63">
        <f t="shared" si="5"/>
        <v>0</v>
      </c>
      <c r="K9" s="37">
        <f t="shared" si="1"/>
        <v>0</v>
      </c>
      <c r="L9" s="63">
        <f t="shared" si="2"/>
        <v>0</v>
      </c>
      <c r="N9" s="95" t="s">
        <v>3833</v>
      </c>
      <c r="O9" s="95" t="s">
        <v>6079</v>
      </c>
      <c r="P9" s="96">
        <f>C51</f>
        <v>114</v>
      </c>
      <c r="Q9" s="97">
        <f>P9/P$14</f>
        <v>6.1356297093649086E-2</v>
      </c>
      <c r="R9" s="96">
        <f>E51</f>
        <v>43</v>
      </c>
      <c r="S9" s="97">
        <f>R9/R$14</f>
        <v>6.3515509601181686E-2</v>
      </c>
      <c r="T9" s="96">
        <f>G51</f>
        <v>44</v>
      </c>
      <c r="U9" s="97">
        <f>T9/T$14</f>
        <v>7.3825503355704702E-2</v>
      </c>
      <c r="V9" s="96">
        <f>I51</f>
        <v>113</v>
      </c>
      <c r="W9" s="97">
        <f>V9/V$14</f>
        <v>5.8277462609592573E-2</v>
      </c>
      <c r="X9" s="98">
        <f>P9+R9</f>
        <v>157</v>
      </c>
      <c r="Y9" s="97">
        <f>X9/X$14</f>
        <v>6.1932938856015779E-2</v>
      </c>
    </row>
    <row r="10" spans="1:25" x14ac:dyDescent="0.25">
      <c r="A10" s="37"/>
      <c r="B10" s="36" t="s">
        <v>3265</v>
      </c>
      <c r="C10" s="37">
        <f>COUNTIF(EN!AT:AT,"*intuition*")</f>
        <v>7</v>
      </c>
      <c r="D10" s="63">
        <f t="shared" si="0"/>
        <v>2.7027027027027029E-2</v>
      </c>
      <c r="E10" s="37">
        <f>COUNTIF(DE!AT:AT,"*intuition*")</f>
        <v>9</v>
      </c>
      <c r="F10" s="63">
        <f t="shared" si="3"/>
        <v>8.9108910891089105E-2</v>
      </c>
      <c r="G10" s="37">
        <f>COUNTIF(PRO!AT:AT,"*intuition*")</f>
        <v>4</v>
      </c>
      <c r="H10" s="63">
        <f t="shared" si="4"/>
        <v>4.7058823529411764E-2</v>
      </c>
      <c r="I10" s="37">
        <f>COUNTIF(NO!AT:AT,"*intuition*")</f>
        <v>12</v>
      </c>
      <c r="J10" s="63">
        <f t="shared" si="5"/>
        <v>4.363636363636364E-2</v>
      </c>
      <c r="K10" s="37">
        <f t="shared" si="1"/>
        <v>16</v>
      </c>
      <c r="L10" s="63">
        <f t="shared" si="2"/>
        <v>4.4444444444444446E-2</v>
      </c>
      <c r="N10" s="95" t="s">
        <v>3244</v>
      </c>
      <c r="O10" s="95" t="s">
        <v>6080</v>
      </c>
      <c r="P10" s="96">
        <f>C50</f>
        <v>359</v>
      </c>
      <c r="Q10" s="97">
        <f t="shared" ref="Q10:Q13" si="6">P10/P$14</f>
        <v>0.19321851453175456</v>
      </c>
      <c r="R10" s="96">
        <f>E50</f>
        <v>181</v>
      </c>
      <c r="S10" s="97">
        <f t="shared" ref="S10:S13" si="7">R10/R$14</f>
        <v>0.2673559822747415</v>
      </c>
      <c r="T10" s="96">
        <f>G50</f>
        <v>136</v>
      </c>
      <c r="U10" s="97">
        <f t="shared" ref="U10:U13" si="8">T10/T$14</f>
        <v>0.22818791946308725</v>
      </c>
      <c r="V10" s="96">
        <f>I50</f>
        <v>404</v>
      </c>
      <c r="W10" s="97">
        <f t="shared" ref="W10:W13" si="9">V10/V$14</f>
        <v>0.20835482207323364</v>
      </c>
      <c r="X10" s="98">
        <f t="shared" ref="X10:X13" si="10">P10+R10</f>
        <v>540</v>
      </c>
      <c r="Y10" s="97">
        <f t="shared" ref="Y10:Y13" si="11">X10/X$14</f>
        <v>0.21301775147928995</v>
      </c>
    </row>
    <row r="11" spans="1:25" x14ac:dyDescent="0.25">
      <c r="A11" s="37"/>
      <c r="B11" s="36" t="s">
        <v>3244</v>
      </c>
      <c r="C11" s="37">
        <f>COUNTIF(EN!AT:AT,"*interpretation*")</f>
        <v>3</v>
      </c>
      <c r="D11" s="63">
        <f t="shared" si="0"/>
        <v>1.1583011583011582E-2</v>
      </c>
      <c r="E11" s="37">
        <f>COUNTIF(DE!AT:AT,"*interpretation*")</f>
        <v>2</v>
      </c>
      <c r="F11" s="63">
        <f t="shared" si="3"/>
        <v>1.9801980198019802E-2</v>
      </c>
      <c r="G11" s="37">
        <f>COUNTIF(PRO!AT:AT,"*interpretation*")</f>
        <v>2</v>
      </c>
      <c r="H11" s="63">
        <f t="shared" si="4"/>
        <v>2.3529411764705882E-2</v>
      </c>
      <c r="I11" s="37">
        <f>COUNTIF(NO!AT:AT,"*interpretation*")</f>
        <v>3</v>
      </c>
      <c r="J11" s="63">
        <f t="shared" si="5"/>
        <v>1.090909090909091E-2</v>
      </c>
      <c r="K11" s="37">
        <f t="shared" si="1"/>
        <v>5</v>
      </c>
      <c r="L11" s="63">
        <f t="shared" si="2"/>
        <v>1.3888888888888888E-2</v>
      </c>
      <c r="N11" s="95" t="s">
        <v>3472</v>
      </c>
      <c r="O11" s="95" t="s">
        <v>6081</v>
      </c>
      <c r="P11" s="96">
        <f>C46</f>
        <v>286</v>
      </c>
      <c r="Q11" s="97">
        <f t="shared" si="6"/>
        <v>0.15392895586652314</v>
      </c>
      <c r="R11" s="96">
        <f>E46</f>
        <v>117</v>
      </c>
      <c r="S11" s="97">
        <f t="shared" si="7"/>
        <v>0.17282127031019201</v>
      </c>
      <c r="T11" s="96">
        <f>G46</f>
        <v>96</v>
      </c>
      <c r="U11" s="97">
        <f t="shared" si="8"/>
        <v>0.16107382550335569</v>
      </c>
      <c r="V11" s="96">
        <f>I46</f>
        <v>307</v>
      </c>
      <c r="W11" s="97">
        <f t="shared" si="9"/>
        <v>0.15832903558535327</v>
      </c>
      <c r="X11" s="98">
        <f t="shared" si="10"/>
        <v>403</v>
      </c>
      <c r="Y11" s="97">
        <f t="shared" si="11"/>
        <v>0.15897435897435896</v>
      </c>
    </row>
    <row r="12" spans="1:25" x14ac:dyDescent="0.25">
      <c r="A12" s="37"/>
      <c r="B12" s="36" t="s">
        <v>3833</v>
      </c>
      <c r="C12" s="37">
        <f>COUNTIF(EN!AT:AT,"*artefact*")</f>
        <v>31</v>
      </c>
      <c r="D12" s="63">
        <f t="shared" si="0"/>
        <v>0.11969111969111969</v>
      </c>
      <c r="E12" s="37">
        <f>COUNTIF(DE!AT:AT,"*artefact*")</f>
        <v>10</v>
      </c>
      <c r="F12" s="63">
        <f t="shared" si="3"/>
        <v>9.9009900990099015E-2</v>
      </c>
      <c r="G12" s="37">
        <f>COUNTIF(PRO!AT:AT,"*artefact*")</f>
        <v>8</v>
      </c>
      <c r="H12" s="63">
        <f t="shared" si="4"/>
        <v>9.4117647058823528E-2</v>
      </c>
      <c r="I12" s="37">
        <f>COUNTIF(NO!AT:AT,"*artefact*")</f>
        <v>33</v>
      </c>
      <c r="J12" s="63">
        <f t="shared" si="5"/>
        <v>0.12</v>
      </c>
      <c r="K12" s="37">
        <f t="shared" si="1"/>
        <v>41</v>
      </c>
      <c r="L12" s="63">
        <f t="shared" si="2"/>
        <v>0.11388888888888889</v>
      </c>
      <c r="N12" s="95" t="s">
        <v>6086</v>
      </c>
      <c r="O12" s="95" t="s">
        <v>6082</v>
      </c>
      <c r="P12" s="96">
        <f xml:space="preserve"> C48+C47</f>
        <v>794</v>
      </c>
      <c r="Q12" s="97">
        <f t="shared" si="6"/>
        <v>0.42734122712594186</v>
      </c>
      <c r="R12" s="96">
        <f xml:space="preserve"> E48+E47</f>
        <v>209</v>
      </c>
      <c r="S12" s="97">
        <f t="shared" si="7"/>
        <v>0.3087149187592319</v>
      </c>
      <c r="T12" s="96">
        <f xml:space="preserve"> G48+G47</f>
        <v>234</v>
      </c>
      <c r="U12" s="97">
        <f t="shared" si="8"/>
        <v>0.39261744966442952</v>
      </c>
      <c r="V12" s="96">
        <f xml:space="preserve"> I48+I47</f>
        <v>769</v>
      </c>
      <c r="W12" s="97">
        <f t="shared" si="9"/>
        <v>0.39659618359979371</v>
      </c>
      <c r="X12" s="98">
        <f t="shared" si="10"/>
        <v>1003</v>
      </c>
      <c r="Y12" s="97">
        <f t="shared" si="11"/>
        <v>0.39566074950690333</v>
      </c>
    </row>
    <row r="13" spans="1:25" x14ac:dyDescent="0.25">
      <c r="A13" s="37"/>
      <c r="B13" s="36" t="s">
        <v>3423</v>
      </c>
      <c r="C13" s="37">
        <f>COUNTIF(EN!AT:AT,"*comparison*")</f>
        <v>17</v>
      </c>
      <c r="D13" s="63">
        <f t="shared" si="0"/>
        <v>6.5637065637065631E-2</v>
      </c>
      <c r="E13" s="37">
        <f>COUNTIF(DE!AT:AT,"*comparison*")</f>
        <v>5</v>
      </c>
      <c r="F13" s="63">
        <f t="shared" si="3"/>
        <v>4.9504950495049507E-2</v>
      </c>
      <c r="G13" s="37">
        <f>COUNTIF(PRO!AT:AT,"*comparison*")</f>
        <v>7</v>
      </c>
      <c r="H13" s="63">
        <f t="shared" si="4"/>
        <v>8.2352941176470587E-2</v>
      </c>
      <c r="I13" s="37">
        <f>COUNTIF(NO!AT:AT,"*comparison*")</f>
        <v>15</v>
      </c>
      <c r="J13" s="63">
        <f t="shared" si="5"/>
        <v>5.4545454545454543E-2</v>
      </c>
      <c r="K13" s="37">
        <f t="shared" si="1"/>
        <v>22</v>
      </c>
      <c r="L13" s="63">
        <f t="shared" si="2"/>
        <v>6.1111111111111109E-2</v>
      </c>
      <c r="N13" s="95" t="s">
        <v>3265</v>
      </c>
      <c r="O13" s="95" t="s">
        <v>6083</v>
      </c>
      <c r="P13" s="96">
        <f>C49</f>
        <v>305</v>
      </c>
      <c r="Q13" s="97">
        <f t="shared" si="6"/>
        <v>0.16415500538213132</v>
      </c>
      <c r="R13" s="96">
        <f>E49</f>
        <v>127</v>
      </c>
      <c r="S13" s="97">
        <f t="shared" si="7"/>
        <v>0.18759231905465287</v>
      </c>
      <c r="T13" s="96">
        <f>G49</f>
        <v>86</v>
      </c>
      <c r="U13" s="97">
        <f t="shared" si="8"/>
        <v>0.14429530201342283</v>
      </c>
      <c r="V13" s="96">
        <f>I49</f>
        <v>346</v>
      </c>
      <c r="W13" s="97">
        <f t="shared" si="9"/>
        <v>0.17844249613202681</v>
      </c>
      <c r="X13" s="98">
        <f t="shared" si="10"/>
        <v>432</v>
      </c>
      <c r="Y13" s="97">
        <f t="shared" si="11"/>
        <v>0.17041420118343195</v>
      </c>
    </row>
    <row r="14" spans="1:25" x14ac:dyDescent="0.25">
      <c r="A14" s="37"/>
      <c r="B14" s="36" t="s">
        <v>4722</v>
      </c>
      <c r="C14" s="37">
        <f>COUNTIF(EN!AT:AT,"*evolution*")</f>
        <v>7</v>
      </c>
      <c r="D14" s="63">
        <f t="shared" si="0"/>
        <v>2.7027027027027029E-2</v>
      </c>
      <c r="E14" s="37">
        <f>COUNTIF(DE!AT:AT,"*evolution*")</f>
        <v>3</v>
      </c>
      <c r="F14" s="63">
        <f t="shared" si="3"/>
        <v>2.9702970297029702E-2</v>
      </c>
      <c r="G14" s="37">
        <f>COUNTIF(PRO!AT:AT,"*evolution*")</f>
        <v>3</v>
      </c>
      <c r="H14" s="63">
        <f t="shared" si="4"/>
        <v>3.5294117647058823E-2</v>
      </c>
      <c r="I14" s="37">
        <f>COUNTIF(NO!AT:AT,"*evolution*")</f>
        <v>7</v>
      </c>
      <c r="J14" s="63">
        <f t="shared" si="5"/>
        <v>2.5454545454545455E-2</v>
      </c>
      <c r="K14" s="37">
        <f t="shared" si="1"/>
        <v>10</v>
      </c>
      <c r="L14" s="63">
        <f t="shared" si="2"/>
        <v>2.7777777777777776E-2</v>
      </c>
      <c r="N14" s="95"/>
      <c r="O14" s="95" t="s">
        <v>6085</v>
      </c>
      <c r="P14" s="94">
        <f>SUM(P8:P13)</f>
        <v>1858</v>
      </c>
      <c r="Q14" s="94"/>
      <c r="R14" s="94">
        <f>SUM(R8:R13)</f>
        <v>677</v>
      </c>
      <c r="S14" s="94"/>
      <c r="T14" s="94">
        <f>SUM(T8:T13)</f>
        <v>596</v>
      </c>
      <c r="U14" s="94"/>
      <c r="V14" s="94">
        <f>SUM(V8:V13)</f>
        <v>1939</v>
      </c>
      <c r="W14" s="94"/>
      <c r="X14" s="94">
        <f>SUM(X8:X13)</f>
        <v>2535</v>
      </c>
      <c r="Y14" s="94"/>
    </row>
    <row r="15" spans="1:25" x14ac:dyDescent="0.25">
      <c r="A15" s="38" t="s">
        <v>6033</v>
      </c>
      <c r="B15" s="39" t="s">
        <v>3500</v>
      </c>
      <c r="C15" s="40">
        <f>COUNTIF(EN!AT:AT,"*rejection*")</f>
        <v>1</v>
      </c>
      <c r="D15" s="64">
        <f t="shared" si="0"/>
        <v>3.8610038610038611E-3</v>
      </c>
      <c r="E15" s="40">
        <f>COUNTIF(DE!AT:AT,"*rejection*")</f>
        <v>1</v>
      </c>
      <c r="F15" s="64">
        <f t="shared" si="3"/>
        <v>9.9009900990099011E-3</v>
      </c>
      <c r="G15" s="40">
        <f>COUNTIF(PRO!AT:AT,"*rejection*")</f>
        <v>1</v>
      </c>
      <c r="H15" s="64">
        <f t="shared" si="4"/>
        <v>1.1764705882352941E-2</v>
      </c>
      <c r="I15" s="40">
        <f>COUNTIF(NO!AT:AT,"*rejection*")</f>
        <v>1</v>
      </c>
      <c r="J15" s="64">
        <f t="shared" si="5"/>
        <v>3.6363636363636364E-3</v>
      </c>
      <c r="K15" s="40">
        <f t="shared" si="1"/>
        <v>2</v>
      </c>
      <c r="L15" s="64">
        <f t="shared" si="2"/>
        <v>5.5555555555555558E-3</v>
      </c>
    </row>
    <row r="16" spans="1:25" x14ac:dyDescent="0.25">
      <c r="A16" s="39"/>
      <c r="B16" s="39" t="s">
        <v>3346</v>
      </c>
      <c r="C16" s="40">
        <f>COUNTIF(EN!AT:AT,"*approval*")</f>
        <v>5</v>
      </c>
      <c r="D16" s="64">
        <f t="shared" si="0"/>
        <v>1.9305019305019305E-2</v>
      </c>
      <c r="E16" s="40">
        <f>COUNTIF(DE!AT:AT,"*approval*")</f>
        <v>0</v>
      </c>
      <c r="F16" s="64">
        <f t="shared" si="3"/>
        <v>0</v>
      </c>
      <c r="G16" s="40">
        <f>COUNTIF(PRO!AT:AT,"*approval*")</f>
        <v>1</v>
      </c>
      <c r="H16" s="64">
        <f t="shared" si="4"/>
        <v>1.1764705882352941E-2</v>
      </c>
      <c r="I16" s="40">
        <f>COUNTIF(NO!AT:AT,"*approval*")</f>
        <v>4</v>
      </c>
      <c r="J16" s="64">
        <f t="shared" si="5"/>
        <v>1.4545454545454545E-2</v>
      </c>
      <c r="K16" s="40">
        <f t="shared" si="1"/>
        <v>5</v>
      </c>
      <c r="L16" s="64">
        <f t="shared" si="2"/>
        <v>1.3888888888888888E-2</v>
      </c>
    </row>
    <row r="17" spans="1:36" x14ac:dyDescent="0.25">
      <c r="A17" s="39"/>
      <c r="B17" s="39" t="s">
        <v>3390</v>
      </c>
      <c r="C17" s="40">
        <f>COUNTIF(EN!AT:AT,"*sceptical*")</f>
        <v>3</v>
      </c>
      <c r="D17" s="64">
        <f t="shared" si="0"/>
        <v>1.1583011583011582E-2</v>
      </c>
      <c r="E17" s="40">
        <f>COUNTIF(DE!AT:AT,"*sceptical*")</f>
        <v>1</v>
      </c>
      <c r="F17" s="64">
        <f t="shared" si="3"/>
        <v>9.9009900990099011E-3</v>
      </c>
      <c r="G17" s="40">
        <f>COUNTIF(PRO!AT:AT,"*sceptical*")</f>
        <v>0</v>
      </c>
      <c r="H17" s="64">
        <f t="shared" si="4"/>
        <v>0</v>
      </c>
      <c r="I17" s="40">
        <f>COUNTIF(NO!AT:AT,"*sceptical*")</f>
        <v>4</v>
      </c>
      <c r="J17" s="64">
        <f t="shared" si="5"/>
        <v>1.4545454545454545E-2</v>
      </c>
      <c r="K17" s="40">
        <f t="shared" si="1"/>
        <v>4</v>
      </c>
      <c r="L17" s="64">
        <f t="shared" si="2"/>
        <v>1.1111111111111112E-2</v>
      </c>
      <c r="N17" s="42" t="s">
        <v>6134</v>
      </c>
      <c r="O17" s="43" t="s">
        <v>6078</v>
      </c>
      <c r="P17" s="43" t="s">
        <v>6024</v>
      </c>
      <c r="Q17" s="43" t="s">
        <v>6093</v>
      </c>
      <c r="R17" s="43" t="s">
        <v>6094</v>
      </c>
      <c r="S17" s="43" t="s">
        <v>6045</v>
      </c>
    </row>
    <row r="18" spans="1:36" x14ac:dyDescent="0.25">
      <c r="A18" s="40"/>
      <c r="B18" s="39" t="s">
        <v>3247</v>
      </c>
      <c r="C18" s="40">
        <f>COUNTIF(EN!AT:AT,"*confirmation*")</f>
        <v>1</v>
      </c>
      <c r="D18" s="64">
        <f t="shared" si="0"/>
        <v>3.8610038610038611E-3</v>
      </c>
      <c r="E18" s="40">
        <f>COUNTIF(DE!AT:AT,"*confirmation*")</f>
        <v>0</v>
      </c>
      <c r="F18" s="64">
        <f t="shared" si="3"/>
        <v>0</v>
      </c>
      <c r="G18" s="40">
        <f>COUNTIF(PRO!AT:AT,"*confirmation*")</f>
        <v>0</v>
      </c>
      <c r="H18" s="64">
        <f t="shared" si="4"/>
        <v>0</v>
      </c>
      <c r="I18" s="40">
        <f>COUNTIF(NO!AT:AT,"*confirmation*")</f>
        <v>1</v>
      </c>
      <c r="J18" s="64">
        <f t="shared" si="5"/>
        <v>3.6363636363636364E-3</v>
      </c>
      <c r="K18" s="40">
        <f t="shared" si="1"/>
        <v>1</v>
      </c>
      <c r="L18" s="64">
        <f t="shared" si="2"/>
        <v>2.7777777777777779E-3</v>
      </c>
      <c r="N18" s="43" t="s">
        <v>6087</v>
      </c>
      <c r="O18" s="100">
        <f>AVERAGE(EN!D:D)</f>
        <v>2.5752895752895753</v>
      </c>
      <c r="P18" s="101">
        <f>AVERAGE(DE!D:D)</f>
        <v>2.504950495049505</v>
      </c>
      <c r="Q18" s="100">
        <f>AVERAGE(PRO!D:D)</f>
        <v>2.3529411764705883</v>
      </c>
      <c r="R18" s="100">
        <f>AVERAGE(NO!D:D)</f>
        <v>2.6181818181818182</v>
      </c>
      <c r="S18" s="100">
        <f>(O18*259+Q18*101)/360</f>
        <v>2.5129084967320261</v>
      </c>
    </row>
    <row r="19" spans="1:36" x14ac:dyDescent="0.25">
      <c r="A19" s="40"/>
      <c r="B19" s="39" t="s">
        <v>6034</v>
      </c>
      <c r="C19" s="40">
        <f>COUNTIF(EN!AT:AT,"*change*")</f>
        <v>0</v>
      </c>
      <c r="D19" s="64">
        <f t="shared" si="0"/>
        <v>0</v>
      </c>
      <c r="E19" s="40">
        <f>COUNTIF(DE!AT:AT,"*change*")</f>
        <v>0</v>
      </c>
      <c r="F19" s="64">
        <f t="shared" si="3"/>
        <v>0</v>
      </c>
      <c r="G19" s="40">
        <f>COUNTIF(PRO!AT:AT,"*change*")</f>
        <v>0</v>
      </c>
      <c r="H19" s="64">
        <f t="shared" si="4"/>
        <v>0</v>
      </c>
      <c r="I19" s="40">
        <f>COUNTIF(NO!AT:AT,"*change*")</f>
        <v>0</v>
      </c>
      <c r="J19" s="64">
        <f t="shared" si="5"/>
        <v>0</v>
      </c>
      <c r="K19" s="40">
        <f t="shared" si="1"/>
        <v>0</v>
      </c>
      <c r="L19" s="64">
        <f t="shared" si="2"/>
        <v>0</v>
      </c>
      <c r="N19" s="43" t="s">
        <v>6088</v>
      </c>
      <c r="O19" s="100">
        <f>AVERAGE(EN!V:V)</f>
        <v>3.2857142857142856</v>
      </c>
      <c r="P19" s="100">
        <f>AVERAGE(DE!V:V)</f>
        <v>3.2079207920792081</v>
      </c>
      <c r="Q19" s="100">
        <f>AVERAGE(PRO!V:V)</f>
        <v>3.3176470588235296</v>
      </c>
      <c r="R19" s="100">
        <f>AVERAGE(NO!V:V)</f>
        <v>3.2472727272727271</v>
      </c>
      <c r="S19" s="100">
        <f t="shared" ref="S19:S23" si="12">(O19*259+Q19*101)/360</f>
        <v>3.294673202614379</v>
      </c>
    </row>
    <row r="20" spans="1:36" x14ac:dyDescent="0.25">
      <c r="A20" s="40"/>
      <c r="B20" s="39" t="s">
        <v>4274</v>
      </c>
      <c r="C20" s="40">
        <f>COUNTIF(EN!AT:AT,"*bias*")</f>
        <v>6</v>
      </c>
      <c r="D20" s="64">
        <f t="shared" si="0"/>
        <v>2.3166023166023165E-2</v>
      </c>
      <c r="E20" s="40">
        <f>COUNTIF(DE!AT:AT,"*bias*")</f>
        <v>0</v>
      </c>
      <c r="F20" s="64">
        <f t="shared" si="3"/>
        <v>0</v>
      </c>
      <c r="G20" s="40">
        <f>COUNTIF(PRO!AT:AT,"*bias*")</f>
        <v>1</v>
      </c>
      <c r="H20" s="64">
        <f t="shared" si="4"/>
        <v>1.1764705882352941E-2</v>
      </c>
      <c r="I20" s="40">
        <f>COUNTIF(NO!AT:AT,"*bias*")</f>
        <v>5</v>
      </c>
      <c r="J20" s="64">
        <f t="shared" si="5"/>
        <v>1.8181818181818181E-2</v>
      </c>
      <c r="K20" s="40">
        <f t="shared" si="1"/>
        <v>6</v>
      </c>
      <c r="L20" s="64">
        <f t="shared" si="2"/>
        <v>1.6666666666666666E-2</v>
      </c>
      <c r="N20" s="43" t="s">
        <v>6089</v>
      </c>
      <c r="O20" s="100">
        <f>AVERAGE(EN!AH:AH)</f>
        <v>2.806201550387597</v>
      </c>
      <c r="P20" s="100">
        <f>AVERAGE(DE!AH:AH)</f>
        <v>2.3069306930693068</v>
      </c>
      <c r="Q20" s="100">
        <f>AVERAGE(PRO!AH:AH)</f>
        <v>2.5294117647058822</v>
      </c>
      <c r="R20" s="100">
        <f>AVERAGE(NO!AH:AH)</f>
        <v>2.7080291970802919</v>
      </c>
      <c r="S20" s="100">
        <f t="shared" si="12"/>
        <v>2.7285466382935604</v>
      </c>
    </row>
    <row r="21" spans="1:36" s="68" customFormat="1" x14ac:dyDescent="0.25">
      <c r="A21" s="42" t="s">
        <v>6038</v>
      </c>
      <c r="B21" s="43" t="s">
        <v>2745</v>
      </c>
      <c r="C21" s="44">
        <f>COUNTIF(EN!AT:AT,"*detail*")</f>
        <v>18</v>
      </c>
      <c r="D21" s="65">
        <f t="shared" si="0"/>
        <v>6.9498069498069498E-2</v>
      </c>
      <c r="E21" s="44">
        <f>COUNTIF(DE!AT:AT,"*detail*")</f>
        <v>5</v>
      </c>
      <c r="F21" s="65">
        <f t="shared" si="3"/>
        <v>4.9504950495049507E-2</v>
      </c>
      <c r="G21" s="44">
        <f>COUNTIF(PRO!AT:AT,"*detail*")</f>
        <v>6</v>
      </c>
      <c r="H21" s="65">
        <f t="shared" si="4"/>
        <v>7.0588235294117646E-2</v>
      </c>
      <c r="I21" s="44">
        <f>COUNTIF(NO!AT:AT,"*detail*")</f>
        <v>17</v>
      </c>
      <c r="J21" s="65">
        <f t="shared" si="5"/>
        <v>6.1818181818181821E-2</v>
      </c>
      <c r="K21" s="44">
        <f t="shared" si="1"/>
        <v>23</v>
      </c>
      <c r="L21" s="65">
        <f t="shared" si="2"/>
        <v>6.3888888888888884E-2</v>
      </c>
      <c r="N21" s="102" t="s">
        <v>6090</v>
      </c>
      <c r="O21" s="100">
        <f>AVERAGE(EN!AK:AK)</f>
        <v>3.80078125</v>
      </c>
      <c r="P21" s="100">
        <f>AVERAGE(DE!AK:AK)</f>
        <v>3.9207920792079207</v>
      </c>
      <c r="Q21" s="100">
        <f>AVERAGE(PRO!AK:AK)</f>
        <v>3.8433734939759034</v>
      </c>
      <c r="R21" s="100">
        <f>AVERAGE(NO!AK:AK)</f>
        <v>3.832116788321168</v>
      </c>
      <c r="S21" s="100">
        <f t="shared" si="12"/>
        <v>3.8127307406710176</v>
      </c>
    </row>
    <row r="22" spans="1:36" x14ac:dyDescent="0.25">
      <c r="A22" s="44"/>
      <c r="B22" s="43" t="s">
        <v>3320</v>
      </c>
      <c r="C22" s="44">
        <f>COUNTIF(EN!AT:AT,"*time*")</f>
        <v>7</v>
      </c>
      <c r="D22" s="65">
        <f t="shared" si="0"/>
        <v>2.7027027027027029E-2</v>
      </c>
      <c r="E22" s="44">
        <f>COUNTIF(DE!AT:AT,"*time*")</f>
        <v>0</v>
      </c>
      <c r="F22" s="65">
        <f t="shared" si="3"/>
        <v>0</v>
      </c>
      <c r="G22" s="44">
        <f>COUNTIF(PRO!AT:AT,"*time*")</f>
        <v>1</v>
      </c>
      <c r="H22" s="65">
        <f t="shared" si="4"/>
        <v>1.1764705882352941E-2</v>
      </c>
      <c r="I22" s="44">
        <f>COUNTIF(NO!AT:AT,"*time*")</f>
        <v>6</v>
      </c>
      <c r="J22" s="65">
        <f t="shared" si="5"/>
        <v>2.181818181818182E-2</v>
      </c>
      <c r="K22" s="44">
        <f t="shared" si="1"/>
        <v>7</v>
      </c>
      <c r="L22" s="65">
        <f t="shared" si="2"/>
        <v>1.9444444444444445E-2</v>
      </c>
      <c r="N22" s="43" t="s">
        <v>6091</v>
      </c>
      <c r="O22" s="100">
        <f>AVERAGE(EN!AN:AN)</f>
        <v>3.4078431372549018</v>
      </c>
      <c r="P22" s="100">
        <f>AVERAGE(DE!AN:AN)</f>
        <v>3.217821782178218</v>
      </c>
      <c r="Q22" s="100">
        <f>AVERAGE(PRO!AN:AN)</f>
        <v>3.2380952380952381</v>
      </c>
      <c r="R22" s="100">
        <f>AVERAGE(NO!AN:AN)</f>
        <v>3.3897058823529411</v>
      </c>
      <c r="S22" s="100">
        <f t="shared" si="12"/>
        <v>3.3602194211017742</v>
      </c>
    </row>
    <row r="23" spans="1:36" x14ac:dyDescent="0.25">
      <c r="A23" s="44"/>
      <c r="B23" s="43" t="s">
        <v>3292</v>
      </c>
      <c r="C23" s="44">
        <f>COUNTIF(EN!AT:AT,"*aesthetics*")</f>
        <v>24</v>
      </c>
      <c r="D23" s="65">
        <f t="shared" si="0"/>
        <v>9.2664092664092659E-2</v>
      </c>
      <c r="E23" s="44">
        <f>COUNTIF(DE!AT:AT,"*aesthetics*")</f>
        <v>9</v>
      </c>
      <c r="F23" s="65">
        <f t="shared" si="3"/>
        <v>8.9108910891089105E-2</v>
      </c>
      <c r="G23" s="44">
        <f>COUNTIF(PRO!AT:AT,"*aesthetics*")</f>
        <v>5</v>
      </c>
      <c r="H23" s="65">
        <f t="shared" si="4"/>
        <v>5.8823529411764705E-2</v>
      </c>
      <c r="I23" s="44">
        <f>COUNTIF(NO!AT:AT,"*aesthetics*")</f>
        <v>28</v>
      </c>
      <c r="J23" s="65">
        <f t="shared" si="5"/>
        <v>0.10181818181818182</v>
      </c>
      <c r="K23" s="44">
        <f t="shared" si="1"/>
        <v>33</v>
      </c>
      <c r="L23" s="65">
        <f t="shared" si="2"/>
        <v>9.166666666666666E-2</v>
      </c>
      <c r="M23" s="83"/>
      <c r="N23" s="43" t="s">
        <v>6092</v>
      </c>
      <c r="O23" s="100">
        <f>AVERAGE(EN!AQ:AQ)</f>
        <v>3.7209302325581395</v>
      </c>
      <c r="P23" s="100">
        <f>AVERAGE(DE!AQ:AQ)</f>
        <v>3.6464646464646466</v>
      </c>
      <c r="Q23" s="100">
        <f>AVERAGE(PRO!AQ:AQ)</f>
        <v>3.6547619047619047</v>
      </c>
      <c r="R23" s="100">
        <f>AVERAGE(NO!AQ:AQ)</f>
        <v>3.7142857142857144</v>
      </c>
      <c r="S23" s="100">
        <f t="shared" si="12"/>
        <v>3.7023663405930849</v>
      </c>
    </row>
    <row r="24" spans="1:36" x14ac:dyDescent="0.25">
      <c r="A24" s="44"/>
      <c r="B24" s="43" t="s">
        <v>3427</v>
      </c>
      <c r="C24" s="44">
        <f>COUNTIF(EN!AT:AT,"*realism*")</f>
        <v>75</v>
      </c>
      <c r="D24" s="65">
        <f t="shared" si="0"/>
        <v>0.28957528957528955</v>
      </c>
      <c r="E24" s="44">
        <f>COUNTIF(DE!AT:AT,"*realism*")</f>
        <v>35</v>
      </c>
      <c r="F24" s="65">
        <f t="shared" si="3"/>
        <v>0.34653465346534651</v>
      </c>
      <c r="G24" s="44">
        <f>COUNTIF(PRO!AT:AT,"*realism*")</f>
        <v>24</v>
      </c>
      <c r="H24" s="65">
        <f t="shared" si="4"/>
        <v>0.28235294117647058</v>
      </c>
      <c r="I24" s="44">
        <f>COUNTIF(NO!AT:AT,"*realism*")</f>
        <v>86</v>
      </c>
      <c r="J24" s="65">
        <f t="shared" si="5"/>
        <v>0.31272727272727274</v>
      </c>
      <c r="K24" s="44">
        <f t="shared" si="1"/>
        <v>110</v>
      </c>
      <c r="L24" s="65">
        <f t="shared" si="2"/>
        <v>0.30555555555555558</v>
      </c>
    </row>
    <row r="25" spans="1:36" x14ac:dyDescent="0.25">
      <c r="A25" s="44"/>
      <c r="B25" s="43" t="s">
        <v>3290</v>
      </c>
      <c r="C25" s="44">
        <f>COUNTIF(EN!AT:AT,"*personal*")</f>
        <v>37</v>
      </c>
      <c r="D25" s="65">
        <f t="shared" si="0"/>
        <v>0.14285714285714285</v>
      </c>
      <c r="E25" s="44">
        <f>COUNTIF(DE!AT:AT,"*personal*")</f>
        <v>26</v>
      </c>
      <c r="F25" s="65">
        <f t="shared" si="3"/>
        <v>0.25742574257425743</v>
      </c>
      <c r="G25" s="44">
        <f>COUNTIF(PRO!AT:AT,"*personal*")</f>
        <v>21</v>
      </c>
      <c r="H25" s="65">
        <f t="shared" si="4"/>
        <v>0.24705882352941178</v>
      </c>
      <c r="I25" s="44">
        <f>COUNTIF(NO!AT:AT,"*personal*")</f>
        <v>42</v>
      </c>
      <c r="J25" s="65">
        <f t="shared" si="5"/>
        <v>0.15272727272727274</v>
      </c>
      <c r="K25" s="44">
        <f t="shared" si="1"/>
        <v>63</v>
      </c>
      <c r="L25" s="65">
        <f t="shared" si="2"/>
        <v>0.17499999999999999</v>
      </c>
      <c r="N25" s="104" t="s">
        <v>6095</v>
      </c>
      <c r="O25" s="46" t="s">
        <v>6132</v>
      </c>
      <c r="P25" s="66" t="s">
        <v>6133</v>
      </c>
      <c r="Q25" s="66" t="s">
        <v>6137</v>
      </c>
      <c r="R25" s="66" t="s">
        <v>6138</v>
      </c>
      <c r="S25" s="66" t="s">
        <v>6139</v>
      </c>
      <c r="T25" s="66" t="s">
        <v>6140</v>
      </c>
      <c r="U25" s="66" t="s">
        <v>6141</v>
      </c>
      <c r="V25" s="66" t="s">
        <v>6142</v>
      </c>
      <c r="W25" s="66" t="s">
        <v>6135</v>
      </c>
      <c r="X25" s="66" t="s">
        <v>6136</v>
      </c>
      <c r="Z25" s="104" t="s">
        <v>6149</v>
      </c>
      <c r="AA25" s="46" t="s">
        <v>6132</v>
      </c>
      <c r="AB25" s="66" t="s">
        <v>6133</v>
      </c>
      <c r="AC25" s="66" t="s">
        <v>6137</v>
      </c>
      <c r="AD25" s="66" t="s">
        <v>6138</v>
      </c>
      <c r="AE25" s="66" t="s">
        <v>6139</v>
      </c>
      <c r="AF25" s="66" t="s">
        <v>6140</v>
      </c>
      <c r="AG25" s="66" t="s">
        <v>6141</v>
      </c>
      <c r="AH25" s="66" t="s">
        <v>6142</v>
      </c>
      <c r="AI25" s="66" t="s">
        <v>6135</v>
      </c>
      <c r="AJ25" s="66" t="s">
        <v>6136</v>
      </c>
    </row>
    <row r="26" spans="1:36" x14ac:dyDescent="0.25">
      <c r="A26" s="44"/>
      <c r="B26" s="43" t="s">
        <v>3302</v>
      </c>
      <c r="C26" s="44">
        <f>COUNTIF(EN!AT:AT,"*medium*")</f>
        <v>101</v>
      </c>
      <c r="D26" s="65">
        <f t="shared" si="0"/>
        <v>0.38996138996138996</v>
      </c>
      <c r="E26" s="44">
        <f>COUNTIF(DE!AT:AT,"*medium*")</f>
        <v>49</v>
      </c>
      <c r="F26" s="65">
        <f t="shared" si="3"/>
        <v>0.48514851485148514</v>
      </c>
      <c r="G26" s="44">
        <f>COUNTIF(PRO!AT:AT,"*medium*")</f>
        <v>43</v>
      </c>
      <c r="H26" s="65">
        <f t="shared" si="4"/>
        <v>0.50588235294117645</v>
      </c>
      <c r="I26" s="44">
        <f>COUNTIF(NO!AT:AT,"*medium*")</f>
        <v>107</v>
      </c>
      <c r="J26" s="65">
        <f t="shared" si="5"/>
        <v>0.3890909090909091</v>
      </c>
      <c r="K26" s="44">
        <f t="shared" si="1"/>
        <v>150</v>
      </c>
      <c r="L26" s="65">
        <f t="shared" si="2"/>
        <v>0.41666666666666669</v>
      </c>
      <c r="N26" s="105">
        <v>1</v>
      </c>
      <c r="O26" s="66">
        <f>COUNTIF(EN!$D:$D,"1")</f>
        <v>61</v>
      </c>
      <c r="P26" s="66">
        <f>COUNTIF(EN!$V:$V,"1")</f>
        <v>14</v>
      </c>
      <c r="Q26" s="66">
        <f>COUNTIF(DE!$D:$F,"1")</f>
        <v>26</v>
      </c>
      <c r="R26" s="66">
        <f>COUNTIF(DE!$V:$X,"1")</f>
        <v>7</v>
      </c>
      <c r="S26" s="66">
        <f>COUNTIF(PRO!$D:$H,"1")</f>
        <v>28</v>
      </c>
      <c r="T26" s="66">
        <f>COUNTIF(PRO!$V:$Z,"1")</f>
        <v>5</v>
      </c>
      <c r="U26" s="66">
        <f>COUNTIF(NO!$D:$J,"1")</f>
        <v>59</v>
      </c>
      <c r="V26" s="66">
        <f>COUNTIF(NO!$V:$AB,"1")</f>
        <v>16</v>
      </c>
      <c r="W26" s="66">
        <f>SUM(O26,Q26)</f>
        <v>87</v>
      </c>
      <c r="X26" s="66">
        <f>SUM(P26,R26)</f>
        <v>21</v>
      </c>
      <c r="Z26" s="105">
        <v>1</v>
      </c>
      <c r="AA26" s="67">
        <f>O26/259</f>
        <v>0.23552123552123552</v>
      </c>
      <c r="AB26" s="67">
        <f>P26/259</f>
        <v>5.4054054054054057E-2</v>
      </c>
      <c r="AC26" s="67">
        <f>Q26/101</f>
        <v>0.25742574257425743</v>
      </c>
      <c r="AD26" s="67">
        <f>R26/101</f>
        <v>6.9306930693069313E-2</v>
      </c>
      <c r="AE26" s="67">
        <f>S26/85</f>
        <v>0.32941176470588235</v>
      </c>
      <c r="AF26" s="67">
        <f>T26/85</f>
        <v>5.8823529411764705E-2</v>
      </c>
      <c r="AG26" s="67">
        <f>U26/275</f>
        <v>0.21454545454545454</v>
      </c>
      <c r="AH26" s="67">
        <f>V26/275</f>
        <v>5.8181818181818182E-2</v>
      </c>
      <c r="AI26" s="67">
        <f>(O26+Q26)/360</f>
        <v>0.24166666666666667</v>
      </c>
      <c r="AJ26" s="67">
        <f>(P26+R26)/360</f>
        <v>5.8333333333333334E-2</v>
      </c>
    </row>
    <row r="27" spans="1:36" x14ac:dyDescent="0.25">
      <c r="A27" s="44"/>
      <c r="B27" s="43" t="s">
        <v>3447</v>
      </c>
      <c r="C27" s="44">
        <f>COUNTIF(EN!AT:AT,"*purpose*")</f>
        <v>48</v>
      </c>
      <c r="D27" s="65">
        <f t="shared" si="0"/>
        <v>0.18532818532818532</v>
      </c>
      <c r="E27" s="44">
        <f>COUNTIF(DE!AT:AT,"*purpose*")</f>
        <v>39</v>
      </c>
      <c r="F27" s="65">
        <f t="shared" si="3"/>
        <v>0.38613861386138615</v>
      </c>
      <c r="G27" s="44">
        <f>COUNTIF(PRO!AT:AT,"*purpose*")</f>
        <v>24</v>
      </c>
      <c r="H27" s="65">
        <f t="shared" si="4"/>
        <v>0.28235294117647058</v>
      </c>
      <c r="I27" s="44">
        <f>COUNTIF(NO!AT:AT,"*purpose*")</f>
        <v>63</v>
      </c>
      <c r="J27" s="65">
        <f t="shared" si="5"/>
        <v>0.2290909090909091</v>
      </c>
      <c r="K27" s="44">
        <f t="shared" si="1"/>
        <v>87</v>
      </c>
      <c r="L27" s="65">
        <f t="shared" si="2"/>
        <v>0.24166666666666667</v>
      </c>
      <c r="N27" s="105">
        <v>2</v>
      </c>
      <c r="O27" s="66">
        <f>COUNTIF(EN!$D:$D,"2")</f>
        <v>58</v>
      </c>
      <c r="P27" s="66">
        <f>COUNTIF(EN!$V:$V,"2")</f>
        <v>40</v>
      </c>
      <c r="Q27" s="66">
        <f>COUNTIF(DE!$D:$F,"2")</f>
        <v>22</v>
      </c>
      <c r="R27" s="66">
        <f>COUNTIF(DE!$V:$X,"2")</f>
        <v>18</v>
      </c>
      <c r="S27" s="66">
        <f>COUNTIF(PRO!$D:$H,"2")</f>
        <v>17</v>
      </c>
      <c r="T27" s="66">
        <f>COUNTIF(PRO!$V:$Z,"2")</f>
        <v>13</v>
      </c>
      <c r="U27" s="66">
        <f>COUNTIF(NO!$D:$J,"2")</f>
        <v>63</v>
      </c>
      <c r="V27" s="66">
        <f>COUNTIF(NO!$V:$AB,"2")</f>
        <v>45</v>
      </c>
      <c r="W27" s="66">
        <f t="shared" ref="W27:X30" si="13">SUM(O27,Q27)</f>
        <v>80</v>
      </c>
      <c r="X27" s="66">
        <f t="shared" si="13"/>
        <v>58</v>
      </c>
      <c r="Z27" s="105">
        <v>2</v>
      </c>
      <c r="AA27" s="67">
        <f t="shared" ref="AA27:AA30" si="14">O27/259</f>
        <v>0.22393822393822393</v>
      </c>
      <c r="AB27" s="67">
        <f t="shared" ref="AB27:AB30" si="15">P27/259</f>
        <v>0.15444015444015444</v>
      </c>
      <c r="AC27" s="67">
        <f t="shared" ref="AC27:AC30" si="16">Q27/101</f>
        <v>0.21782178217821782</v>
      </c>
      <c r="AD27" s="67">
        <f t="shared" ref="AD27:AD30" si="17">R27/101</f>
        <v>0.17821782178217821</v>
      </c>
      <c r="AE27" s="67">
        <f t="shared" ref="AE27:AE30" si="18">S27/85</f>
        <v>0.2</v>
      </c>
      <c r="AF27" s="67">
        <f t="shared" ref="AF27:AF30" si="19">T27/85</f>
        <v>0.15294117647058825</v>
      </c>
      <c r="AG27" s="67">
        <f t="shared" ref="AG27:AG30" si="20">U27/275</f>
        <v>0.2290909090909091</v>
      </c>
      <c r="AH27" s="67">
        <f t="shared" ref="AH27:AH30" si="21">V27/275</f>
        <v>0.16363636363636364</v>
      </c>
      <c r="AI27" s="67">
        <f t="shared" ref="AI27:AJ30" si="22">(O27+Q27)/360</f>
        <v>0.22222222222222221</v>
      </c>
      <c r="AJ27" s="67">
        <f t="shared" si="22"/>
        <v>0.16111111111111112</v>
      </c>
    </row>
    <row r="28" spans="1:36" x14ac:dyDescent="0.25">
      <c r="A28" s="44"/>
      <c r="B28" s="43" t="s">
        <v>3329</v>
      </c>
      <c r="C28" s="44">
        <f>COUNTIF(EN!AT:AT,"*physicality*")</f>
        <v>51</v>
      </c>
      <c r="D28" s="65">
        <f t="shared" si="0"/>
        <v>0.19691119691119691</v>
      </c>
      <c r="E28" s="44">
        <f>COUNTIF(DE!AT:AT,"*physicality*")</f>
        <v>9</v>
      </c>
      <c r="F28" s="65">
        <f t="shared" si="3"/>
        <v>8.9108910891089105E-2</v>
      </c>
      <c r="G28" s="44">
        <f>COUNTIF(PRO!AT:AT,"*physicality*")</f>
        <v>12</v>
      </c>
      <c r="H28" s="65">
        <f t="shared" si="4"/>
        <v>0.14117647058823529</v>
      </c>
      <c r="I28" s="44">
        <f>COUNTIF(NO!AT:AT,"*physicality*")</f>
        <v>48</v>
      </c>
      <c r="J28" s="65">
        <f t="shared" si="5"/>
        <v>0.17454545454545456</v>
      </c>
      <c r="K28" s="44">
        <f t="shared" si="1"/>
        <v>60</v>
      </c>
      <c r="L28" s="65">
        <f t="shared" si="2"/>
        <v>0.16666666666666666</v>
      </c>
      <c r="N28" s="105">
        <v>3</v>
      </c>
      <c r="O28" s="66">
        <f>COUNTIF(EN!$D:$D,"3")</f>
        <v>84</v>
      </c>
      <c r="P28" s="66">
        <f>COUNTIF(EN!$V:$V,"3")</f>
        <v>80</v>
      </c>
      <c r="Q28" s="66">
        <f>COUNTIF(DE!$D:$F,"3")</f>
        <v>32</v>
      </c>
      <c r="R28" s="66">
        <f>COUNTIF(DE!$V:$X,"3")</f>
        <v>26</v>
      </c>
      <c r="S28" s="66">
        <f>COUNTIF(PRO!$D:$H,"3")</f>
        <v>26</v>
      </c>
      <c r="T28" s="66">
        <f>COUNTIF(PRO!$V:$Z,"3")</f>
        <v>20</v>
      </c>
      <c r="U28" s="66">
        <f>COUNTIF(NO!$D:$J,"3")</f>
        <v>90</v>
      </c>
      <c r="V28" s="66">
        <f>COUNTIF(NO!$V:$AB,"3")</f>
        <v>86</v>
      </c>
      <c r="W28" s="66">
        <f t="shared" si="13"/>
        <v>116</v>
      </c>
      <c r="X28" s="66">
        <f t="shared" si="13"/>
        <v>106</v>
      </c>
      <c r="Z28" s="105">
        <v>3</v>
      </c>
      <c r="AA28" s="67">
        <f t="shared" si="14"/>
        <v>0.32432432432432434</v>
      </c>
      <c r="AB28" s="67">
        <f t="shared" si="15"/>
        <v>0.30888030888030887</v>
      </c>
      <c r="AC28" s="67">
        <f t="shared" si="16"/>
        <v>0.31683168316831684</v>
      </c>
      <c r="AD28" s="67">
        <f t="shared" si="17"/>
        <v>0.25742574257425743</v>
      </c>
      <c r="AE28" s="67">
        <f t="shared" si="18"/>
        <v>0.30588235294117649</v>
      </c>
      <c r="AF28" s="67">
        <f t="shared" si="19"/>
        <v>0.23529411764705882</v>
      </c>
      <c r="AG28" s="67">
        <f t="shared" si="20"/>
        <v>0.32727272727272727</v>
      </c>
      <c r="AH28" s="67">
        <f t="shared" si="21"/>
        <v>0.31272727272727274</v>
      </c>
      <c r="AI28" s="67">
        <f t="shared" si="22"/>
        <v>0.32222222222222224</v>
      </c>
      <c r="AJ28" s="67">
        <f t="shared" si="22"/>
        <v>0.29444444444444445</v>
      </c>
    </row>
    <row r="29" spans="1:36" x14ac:dyDescent="0.25">
      <c r="A29" s="45" t="s">
        <v>6039</v>
      </c>
      <c r="B29" s="46" t="s">
        <v>3273</v>
      </c>
      <c r="C29" s="66">
        <f>COUNTIF(EN!AT:AT,"*self-awareness*")</f>
        <v>15</v>
      </c>
      <c r="D29" s="67">
        <f t="shared" si="0"/>
        <v>5.7915057915057917E-2</v>
      </c>
      <c r="E29" s="66">
        <f>COUNTIF(DE!AT:AT,"*self-awareness*")</f>
        <v>2</v>
      </c>
      <c r="F29" s="67">
        <f t="shared" si="3"/>
        <v>1.9801980198019802E-2</v>
      </c>
      <c r="G29" s="66">
        <f>COUNTIF(PRO!AT:AT,"*self-awareness*")</f>
        <v>3</v>
      </c>
      <c r="H29" s="67">
        <f t="shared" si="4"/>
        <v>3.5294117647058823E-2</v>
      </c>
      <c r="I29" s="66">
        <f>COUNTIF(NO!AT:AT,"*self-awareness*")</f>
        <v>14</v>
      </c>
      <c r="J29" s="67">
        <f t="shared" si="5"/>
        <v>5.0909090909090911E-2</v>
      </c>
      <c r="K29" s="66">
        <f t="shared" si="1"/>
        <v>17</v>
      </c>
      <c r="L29" s="67">
        <f t="shared" si="2"/>
        <v>4.7222222222222221E-2</v>
      </c>
      <c r="N29" s="105">
        <v>4</v>
      </c>
      <c r="O29" s="66">
        <f>COUNTIF(EN!$D:$D,"4")</f>
        <v>42</v>
      </c>
      <c r="P29" s="66">
        <f>COUNTIF(EN!$V:$V,"4")</f>
        <v>108</v>
      </c>
      <c r="Q29" s="66">
        <f>COUNTIF(DE!$D:$F,"4")</f>
        <v>18</v>
      </c>
      <c r="R29" s="66">
        <f>COUNTIF(DE!$V:$X,"4")</f>
        <v>47</v>
      </c>
      <c r="S29" s="66">
        <f>COUNTIF(PRO!$D:$H,"4")</f>
        <v>10</v>
      </c>
      <c r="T29" s="66">
        <f>COUNTIF(PRO!$V:$Z,"4")</f>
        <v>44</v>
      </c>
      <c r="U29" s="66">
        <f>COUNTIF(NO!$D:$J,"4")</f>
        <v>50</v>
      </c>
      <c r="V29" s="66">
        <f>COUNTIF(NO!$V:$AB,"4")</f>
        <v>111</v>
      </c>
      <c r="W29" s="66">
        <f t="shared" si="13"/>
        <v>60</v>
      </c>
      <c r="X29" s="66">
        <f t="shared" si="13"/>
        <v>155</v>
      </c>
      <c r="Z29" s="105">
        <v>4</v>
      </c>
      <c r="AA29" s="67">
        <f t="shared" si="14"/>
        <v>0.16216216216216217</v>
      </c>
      <c r="AB29" s="67">
        <f t="shared" si="15"/>
        <v>0.41698841698841699</v>
      </c>
      <c r="AC29" s="67">
        <f t="shared" si="16"/>
        <v>0.17821782178217821</v>
      </c>
      <c r="AD29" s="67">
        <f t="shared" si="17"/>
        <v>0.46534653465346537</v>
      </c>
      <c r="AE29" s="67">
        <f t="shared" si="18"/>
        <v>0.11764705882352941</v>
      </c>
      <c r="AF29" s="67">
        <f t="shared" si="19"/>
        <v>0.51764705882352946</v>
      </c>
      <c r="AG29" s="67">
        <f t="shared" si="20"/>
        <v>0.18181818181818182</v>
      </c>
      <c r="AH29" s="67">
        <f t="shared" si="21"/>
        <v>0.40363636363636363</v>
      </c>
      <c r="AI29" s="67">
        <f t="shared" si="22"/>
        <v>0.16666666666666666</v>
      </c>
      <c r="AJ29" s="67">
        <f t="shared" si="22"/>
        <v>0.43055555555555558</v>
      </c>
    </row>
    <row r="30" spans="1:36" x14ac:dyDescent="0.25">
      <c r="A30" s="46"/>
      <c r="B30" s="46" t="s">
        <v>6040</v>
      </c>
      <c r="C30" s="66">
        <f>COUNTIF(EN!AT:AT,"*contradiction*")</f>
        <v>0</v>
      </c>
      <c r="D30" s="67">
        <f t="shared" si="0"/>
        <v>0</v>
      </c>
      <c r="E30" s="66">
        <f>COUNTIF(DE!AT:AT,"*contradiciton*")</f>
        <v>0</v>
      </c>
      <c r="F30" s="67">
        <f t="shared" si="3"/>
        <v>0</v>
      </c>
      <c r="G30" s="66">
        <f>COUNTIF(PRO!AT:AT,"*contradiction*")</f>
        <v>0</v>
      </c>
      <c r="H30" s="67">
        <f t="shared" si="4"/>
        <v>0</v>
      </c>
      <c r="I30" s="66">
        <f>COUNTIF(NO!AT:AT,"*contradiciton*")</f>
        <v>0</v>
      </c>
      <c r="J30" s="67">
        <f t="shared" si="5"/>
        <v>0</v>
      </c>
      <c r="K30" s="66">
        <f t="shared" si="1"/>
        <v>0</v>
      </c>
      <c r="L30" s="67">
        <f t="shared" si="2"/>
        <v>0</v>
      </c>
      <c r="N30" s="105">
        <v>5</v>
      </c>
      <c r="O30" s="66">
        <f>COUNTIF(EN!$D:$D,"5")</f>
        <v>14</v>
      </c>
      <c r="P30" s="66">
        <f>COUNTIF(EN!$V:$V,"5")</f>
        <v>17</v>
      </c>
      <c r="Q30" s="66">
        <f>COUNTIF(DE!$D:$F,"5")</f>
        <v>3</v>
      </c>
      <c r="R30" s="66">
        <f>COUNTIF(DE!$V:$X,"5")</f>
        <v>3</v>
      </c>
      <c r="S30" s="66">
        <f>COUNTIF(PRO!$D:$H,"5")</f>
        <v>4</v>
      </c>
      <c r="T30" s="66">
        <f>COUNTIF(PRO!$V:$Z,"5")</f>
        <v>3</v>
      </c>
      <c r="U30" s="66">
        <f>COUNTIF(NO!$D:$J,"5")</f>
        <v>13</v>
      </c>
      <c r="V30" s="66">
        <f>COUNTIF(NO!$V:$AB,"5")</f>
        <v>17</v>
      </c>
      <c r="W30" s="66">
        <f t="shared" si="13"/>
        <v>17</v>
      </c>
      <c r="X30" s="66">
        <f t="shared" si="13"/>
        <v>20</v>
      </c>
      <c r="Z30" s="105">
        <v>5</v>
      </c>
      <c r="AA30" s="67">
        <f t="shared" si="14"/>
        <v>5.4054054054054057E-2</v>
      </c>
      <c r="AB30" s="67">
        <f t="shared" si="15"/>
        <v>6.5637065637065631E-2</v>
      </c>
      <c r="AC30" s="67">
        <f t="shared" si="16"/>
        <v>2.9702970297029702E-2</v>
      </c>
      <c r="AD30" s="67">
        <f t="shared" si="17"/>
        <v>2.9702970297029702E-2</v>
      </c>
      <c r="AE30" s="67">
        <f t="shared" si="18"/>
        <v>4.7058823529411764E-2</v>
      </c>
      <c r="AF30" s="67">
        <f t="shared" si="19"/>
        <v>3.5294117647058823E-2</v>
      </c>
      <c r="AG30" s="67">
        <f t="shared" si="20"/>
        <v>4.7272727272727272E-2</v>
      </c>
      <c r="AH30" s="67">
        <f t="shared" si="21"/>
        <v>6.1818181818181821E-2</v>
      </c>
      <c r="AI30" s="67">
        <f t="shared" si="22"/>
        <v>4.7222222222222221E-2</v>
      </c>
      <c r="AJ30" s="67">
        <f t="shared" si="22"/>
        <v>5.5555555555555552E-2</v>
      </c>
    </row>
    <row r="31" spans="1:36" x14ac:dyDescent="0.25">
      <c r="A31" s="46"/>
      <c r="B31" s="46" t="s">
        <v>3810</v>
      </c>
      <c r="C31" s="66">
        <f>COUNTIF(EN!AT:AT,"*ambiguity*")</f>
        <v>13</v>
      </c>
      <c r="D31" s="67">
        <f t="shared" si="0"/>
        <v>5.019305019305019E-2</v>
      </c>
      <c r="E31" s="66">
        <f>COUNTIF(DE!AT:AT,"*ambiguity*")</f>
        <v>7</v>
      </c>
      <c r="F31" s="67">
        <f t="shared" si="3"/>
        <v>6.9306930693069313E-2</v>
      </c>
      <c r="G31" s="66">
        <f>COUNTIF(PRO!AT:AT,"*ambiguity*")</f>
        <v>7</v>
      </c>
      <c r="H31" s="67">
        <f t="shared" si="4"/>
        <v>8.2352941176470587E-2</v>
      </c>
      <c r="I31" s="66">
        <f>COUNTIF(NO!AT:AT,"*ambiguity*")</f>
        <v>13</v>
      </c>
      <c r="J31" s="67">
        <f t="shared" si="5"/>
        <v>4.7272727272727272E-2</v>
      </c>
      <c r="K31" s="66">
        <f t="shared" si="1"/>
        <v>20</v>
      </c>
      <c r="L31" s="67">
        <f t="shared" si="2"/>
        <v>5.5555555555555552E-2</v>
      </c>
    </row>
    <row r="32" spans="1:36" x14ac:dyDescent="0.25">
      <c r="A32" s="46"/>
      <c r="B32" s="46" t="s">
        <v>3463</v>
      </c>
      <c r="C32" s="66">
        <f>COUNTIF(EN!AT:AT,"*metadata*")</f>
        <v>10</v>
      </c>
      <c r="D32" s="67">
        <f t="shared" si="0"/>
        <v>3.8610038610038609E-2</v>
      </c>
      <c r="E32" s="66">
        <f>COUNTIF(DE!AT:AT,"*metadata*")</f>
        <v>8</v>
      </c>
      <c r="F32" s="67">
        <f t="shared" si="3"/>
        <v>7.9207920792079209E-2</v>
      </c>
      <c r="G32" s="66">
        <f>COUNTIF(PRO!AT:AT,"*metadata*")</f>
        <v>4</v>
      </c>
      <c r="H32" s="67">
        <f t="shared" si="4"/>
        <v>4.7058823529411764E-2</v>
      </c>
      <c r="I32" s="66">
        <f>COUNTIF(NO!AT:AT,"*metadata*")</f>
        <v>14</v>
      </c>
      <c r="J32" s="67">
        <f t="shared" si="5"/>
        <v>5.0909090909090911E-2</v>
      </c>
      <c r="K32" s="66">
        <f t="shared" si="1"/>
        <v>18</v>
      </c>
      <c r="L32" s="67">
        <f t="shared" si="2"/>
        <v>0.05</v>
      </c>
      <c r="N32" s="107" t="s">
        <v>6111</v>
      </c>
      <c r="O32" s="107" t="s">
        <v>6078</v>
      </c>
      <c r="P32" s="107" t="s">
        <v>6024</v>
      </c>
      <c r="Q32" s="107" t="s">
        <v>6093</v>
      </c>
      <c r="R32" s="107" t="s">
        <v>6094</v>
      </c>
      <c r="S32" s="107" t="s">
        <v>6045</v>
      </c>
      <c r="Y32" s="107" t="s">
        <v>6148</v>
      </c>
      <c r="Z32" s="107" t="s">
        <v>6093</v>
      </c>
      <c r="AA32" s="107" t="s">
        <v>6094</v>
      </c>
      <c r="AB32" s="107" t="s">
        <v>6045</v>
      </c>
    </row>
    <row r="33" spans="1:29" x14ac:dyDescent="0.25">
      <c r="A33" s="46"/>
      <c r="B33" s="46" t="s">
        <v>3784</v>
      </c>
      <c r="C33" s="66">
        <f>COUNTIF(EN!AT:AT,"*frustration*")</f>
        <v>2</v>
      </c>
      <c r="D33" s="67">
        <f t="shared" si="0"/>
        <v>7.7220077220077222E-3</v>
      </c>
      <c r="E33" s="66">
        <f>COUNTIF(DE!AT:AT,"*frustration*")</f>
        <v>1</v>
      </c>
      <c r="F33" s="67">
        <f t="shared" si="3"/>
        <v>9.9009900990099011E-3</v>
      </c>
      <c r="G33" s="66">
        <f>COUNTIF(PRO!AT:AT,"*frustration*")</f>
        <v>1</v>
      </c>
      <c r="H33" s="67">
        <f t="shared" si="4"/>
        <v>1.1764705882352941E-2</v>
      </c>
      <c r="I33" s="66">
        <f>COUNTIF(NO!AT:AT,"*frustration*")</f>
        <v>2</v>
      </c>
      <c r="J33" s="67">
        <f t="shared" si="5"/>
        <v>7.2727272727272727E-3</v>
      </c>
      <c r="K33" s="66">
        <f t="shared" si="1"/>
        <v>3</v>
      </c>
      <c r="L33" s="67">
        <f t="shared" si="2"/>
        <v>8.3333333333333332E-3</v>
      </c>
      <c r="N33" s="106" t="s">
        <v>6127</v>
      </c>
      <c r="O33" s="78">
        <f>COUNTIF(EN!$AH:$AH,"1")</f>
        <v>9</v>
      </c>
      <c r="P33" s="78">
        <f>COUNTIF(DE!$AH:$AH,"1")</f>
        <v>8</v>
      </c>
      <c r="Q33" s="78">
        <f>COUNTIF(PRO!$AH:$AH,"1")</f>
        <v>7</v>
      </c>
      <c r="R33" s="78">
        <f>COUNTIF(NO!$AH:$AH,"1")</f>
        <v>10</v>
      </c>
      <c r="S33" s="78">
        <f>SUM(O33,P33)</f>
        <v>17</v>
      </c>
      <c r="Y33" s="106">
        <v>1</v>
      </c>
      <c r="Z33" s="112">
        <f>Q33/85</f>
        <v>8.2352941176470587E-2</v>
      </c>
      <c r="AA33" s="112">
        <f>R33/275</f>
        <v>3.6363636363636362E-2</v>
      </c>
      <c r="AB33" s="112">
        <f>S33/360</f>
        <v>4.7222222222222221E-2</v>
      </c>
      <c r="AC33" s="106" t="s">
        <v>6127</v>
      </c>
    </row>
    <row r="34" spans="1:29" x14ac:dyDescent="0.25">
      <c r="A34" s="47" t="s">
        <v>6041</v>
      </c>
      <c r="B34" s="48" t="s">
        <v>3241</v>
      </c>
      <c r="C34" s="78">
        <f>COUNTIF(EN!AT:AT,"*non-answer*")</f>
        <v>4</v>
      </c>
      <c r="D34" s="74">
        <f t="shared" si="0"/>
        <v>1.5444015444015444E-2</v>
      </c>
      <c r="E34" s="78">
        <f>COUNTIF(DE!AT:AT,"*non-answer*")</f>
        <v>4</v>
      </c>
      <c r="F34" s="74">
        <f t="shared" si="3"/>
        <v>3.9603960396039604E-2</v>
      </c>
      <c r="G34" s="78">
        <f>COUNTIF(PRO!AT:AT,"*non-answer*")</f>
        <v>0</v>
      </c>
      <c r="H34" s="74">
        <f t="shared" si="4"/>
        <v>0</v>
      </c>
      <c r="I34" s="78">
        <f>COUNTIF(NO!AT:AT,"*non-answer*")</f>
        <v>8</v>
      </c>
      <c r="J34" s="74">
        <f t="shared" si="5"/>
        <v>2.9090909090909091E-2</v>
      </c>
      <c r="K34" s="78">
        <f t="shared" si="1"/>
        <v>8</v>
      </c>
      <c r="L34" s="74">
        <f t="shared" si="2"/>
        <v>2.2222222222222223E-2</v>
      </c>
      <c r="N34" s="106" t="s">
        <v>6128</v>
      </c>
      <c r="O34" s="78">
        <f>COUNTIF(EN!$AH:$AH,"2")</f>
        <v>80</v>
      </c>
      <c r="P34" s="78">
        <f>COUNTIF(DE!$AH:$AH,"2")</f>
        <v>58</v>
      </c>
      <c r="Q34" s="78">
        <f>COUNTIF(PRO!$AH:$AH,"2")</f>
        <v>37</v>
      </c>
      <c r="R34" s="78">
        <f>COUNTIF(NO!$AH:$AH,"2")</f>
        <v>101</v>
      </c>
      <c r="S34" s="78">
        <f t="shared" ref="S34:S55" si="23">SUM(O34,P34)</f>
        <v>138</v>
      </c>
      <c r="Y34" s="106">
        <v>2</v>
      </c>
      <c r="Z34" s="112">
        <f t="shared" ref="Z34:Z55" si="24">Q34/85</f>
        <v>0.43529411764705883</v>
      </c>
      <c r="AA34" s="112">
        <f t="shared" ref="AA34:AA55" si="25">R34/275</f>
        <v>0.36727272727272725</v>
      </c>
      <c r="AB34" s="112">
        <f t="shared" ref="AB34:AB55" si="26">S34/360</f>
        <v>0.38333333333333336</v>
      </c>
      <c r="AC34" s="106" t="s">
        <v>6128</v>
      </c>
    </row>
    <row r="35" spans="1:29" x14ac:dyDescent="0.25">
      <c r="A35" s="49"/>
      <c r="B35" s="48" t="s">
        <v>3865</v>
      </c>
      <c r="C35" s="78">
        <f>COUNTIF(EN!AT:AT,"*comprehension*")</f>
        <v>0</v>
      </c>
      <c r="D35" s="74">
        <f t="shared" si="0"/>
        <v>0</v>
      </c>
      <c r="E35" s="78">
        <f>COUNTIF(DE!AT:AT,"*comprehension*")</f>
        <v>1</v>
      </c>
      <c r="F35" s="74">
        <f t="shared" si="3"/>
        <v>9.9009900990099011E-3</v>
      </c>
      <c r="G35" s="78">
        <f>COUNTIF(PRO!AT:AT,"*comprehension*")</f>
        <v>0</v>
      </c>
      <c r="H35" s="74">
        <f t="shared" si="4"/>
        <v>0</v>
      </c>
      <c r="I35" s="78">
        <f>COUNTIF(NO!AT:AT,"*comprehension*")</f>
        <v>1</v>
      </c>
      <c r="J35" s="74">
        <f t="shared" si="5"/>
        <v>3.6363636363636364E-3</v>
      </c>
      <c r="K35" s="78">
        <f t="shared" si="1"/>
        <v>1</v>
      </c>
      <c r="L35" s="74">
        <f t="shared" si="2"/>
        <v>2.7777777777777779E-3</v>
      </c>
      <c r="N35" s="106" t="s">
        <v>6129</v>
      </c>
      <c r="O35" s="78">
        <f>COUNTIF(EN!$AH:$AH,"3")</f>
        <v>126</v>
      </c>
      <c r="P35" s="78">
        <f>COUNTIF(DE!$AH:$AH,"3")</f>
        <v>31</v>
      </c>
      <c r="Q35" s="78">
        <f>COUNTIF(PRO!$AH:$AH,"3")</f>
        <v>31</v>
      </c>
      <c r="R35" s="78">
        <f>COUNTIF(NO!$AH:$AH,"3")</f>
        <v>126</v>
      </c>
      <c r="S35" s="78">
        <f t="shared" si="23"/>
        <v>157</v>
      </c>
      <c r="Y35" s="106">
        <v>3</v>
      </c>
      <c r="Z35" s="112">
        <f t="shared" si="24"/>
        <v>0.36470588235294116</v>
      </c>
      <c r="AA35" s="112">
        <f t="shared" si="25"/>
        <v>0.45818181818181819</v>
      </c>
      <c r="AB35" s="112">
        <f t="shared" si="26"/>
        <v>0.43611111111111112</v>
      </c>
      <c r="AC35" s="106" t="s">
        <v>6129</v>
      </c>
    </row>
    <row r="36" spans="1:29" x14ac:dyDescent="0.25">
      <c r="A36" s="49"/>
      <c r="B36" s="48" t="s">
        <v>4342</v>
      </c>
      <c r="C36" s="78">
        <f>COUNTIF(EN!AT:AT,"*invalid*")</f>
        <v>0</v>
      </c>
      <c r="D36" s="74">
        <f t="shared" si="0"/>
        <v>0</v>
      </c>
      <c r="E36" s="78">
        <f>COUNTIF(DE!AT:AT,"*invalid*")</f>
        <v>0</v>
      </c>
      <c r="F36" s="74">
        <f t="shared" si="3"/>
        <v>0</v>
      </c>
      <c r="G36" s="78">
        <f>COUNTIF(PRO!AT:AT,"*invalid*")</f>
        <v>0</v>
      </c>
      <c r="H36" s="74">
        <f t="shared" si="4"/>
        <v>0</v>
      </c>
      <c r="I36" s="78">
        <f>COUNTIF(NO!AT:AT,"*invalid*")</f>
        <v>0</v>
      </c>
      <c r="J36" s="74">
        <f t="shared" si="5"/>
        <v>0</v>
      </c>
      <c r="K36" s="78">
        <f t="shared" si="1"/>
        <v>0</v>
      </c>
      <c r="L36" s="74">
        <f t="shared" si="2"/>
        <v>0</v>
      </c>
      <c r="N36" s="106" t="s">
        <v>6130</v>
      </c>
      <c r="O36" s="78">
        <f>COUNTIF(EN!$AH:$AH,"4")</f>
        <v>39</v>
      </c>
      <c r="P36" s="78">
        <f>COUNTIF(DE!$AH:$AH,"4")</f>
        <v>4</v>
      </c>
      <c r="Q36" s="78">
        <f>COUNTIF(PRO!$AH:$AH,"4")</f>
        <v>9</v>
      </c>
      <c r="R36" s="78">
        <f>COUNTIF(NO!$AH:$AH,"4")</f>
        <v>34</v>
      </c>
      <c r="S36" s="78">
        <f t="shared" si="23"/>
        <v>43</v>
      </c>
      <c r="Y36" s="106">
        <v>4</v>
      </c>
      <c r="Z36" s="112">
        <f t="shared" si="24"/>
        <v>0.10588235294117647</v>
      </c>
      <c r="AA36" s="112">
        <f t="shared" si="25"/>
        <v>0.12363636363636364</v>
      </c>
      <c r="AB36" s="112">
        <f t="shared" si="26"/>
        <v>0.11944444444444445</v>
      </c>
      <c r="AC36" s="106" t="s">
        <v>6130</v>
      </c>
    </row>
    <row r="37" spans="1:29" x14ac:dyDescent="0.25">
      <c r="A37" s="49"/>
      <c r="B37" s="48" t="s">
        <v>3448</v>
      </c>
      <c r="C37" s="78">
        <f>COUNTIF(EN!AT:AT,"*technical*")</f>
        <v>1</v>
      </c>
      <c r="D37" s="74">
        <f t="shared" si="0"/>
        <v>3.8610038610038611E-3</v>
      </c>
      <c r="E37" s="78">
        <f>COUNTIF(DE!AT:AT,"*technical*")</f>
        <v>1</v>
      </c>
      <c r="F37" s="74">
        <f t="shared" si="3"/>
        <v>9.9009900990099011E-3</v>
      </c>
      <c r="G37" s="78">
        <f>COUNTIF(PRO!AT:AT,"*technical*")</f>
        <v>0</v>
      </c>
      <c r="H37" s="74">
        <f t="shared" si="4"/>
        <v>0</v>
      </c>
      <c r="I37" s="78">
        <f>COUNTIF(NO!AT:AT,"*technical*")</f>
        <v>2</v>
      </c>
      <c r="J37" s="74">
        <f t="shared" si="5"/>
        <v>7.2727272727272727E-3</v>
      </c>
      <c r="K37" s="78">
        <f t="shared" si="1"/>
        <v>2</v>
      </c>
      <c r="L37" s="74">
        <f t="shared" si="2"/>
        <v>5.5555555555555558E-3</v>
      </c>
      <c r="N37" s="106" t="s">
        <v>6131</v>
      </c>
      <c r="O37" s="78">
        <f>COUNTIF(EN!$AH:$AH,"5")</f>
        <v>5</v>
      </c>
      <c r="P37" s="78">
        <f>COUNTIF(DE!$AH:$AH,"5")</f>
        <v>0</v>
      </c>
      <c r="Q37" s="78">
        <f>COUNTIF(PRO!$AH:$AH,"5")</f>
        <v>1</v>
      </c>
      <c r="R37" s="78">
        <f>COUNTIF(NO!$AH:$AH,"5")</f>
        <v>4</v>
      </c>
      <c r="S37" s="78">
        <f t="shared" si="23"/>
        <v>5</v>
      </c>
      <c r="Y37" s="106">
        <v>5</v>
      </c>
      <c r="Z37" s="112">
        <f t="shared" si="24"/>
        <v>1.1764705882352941E-2</v>
      </c>
      <c r="AA37" s="112">
        <f t="shared" si="25"/>
        <v>1.4545454545454545E-2</v>
      </c>
      <c r="AB37" s="112">
        <f t="shared" si="26"/>
        <v>1.3888888888888888E-2</v>
      </c>
      <c r="AC37" s="106" t="s">
        <v>6131</v>
      </c>
    </row>
    <row r="38" spans="1:29" x14ac:dyDescent="0.25">
      <c r="A38" s="60"/>
      <c r="B38" s="61"/>
      <c r="C38" s="61"/>
      <c r="D38" s="61"/>
      <c r="E38" s="61"/>
      <c r="F38" s="61"/>
      <c r="G38" s="61"/>
      <c r="H38" s="61"/>
      <c r="I38" s="61"/>
      <c r="J38" s="61"/>
      <c r="K38" s="61"/>
      <c r="N38" s="108"/>
      <c r="O38" s="109"/>
      <c r="P38" s="109"/>
      <c r="Q38" s="109"/>
      <c r="R38" s="109"/>
      <c r="S38" s="109"/>
      <c r="Y38" s="108"/>
      <c r="Z38" s="112"/>
      <c r="AA38" s="112"/>
      <c r="AB38" s="112"/>
      <c r="AC38" s="108"/>
    </row>
    <row r="39" spans="1:29" x14ac:dyDescent="0.25">
      <c r="A39" s="60"/>
      <c r="B39" s="61"/>
      <c r="C39" s="61"/>
      <c r="D39" s="61"/>
      <c r="E39" s="61"/>
      <c r="F39" s="61"/>
      <c r="G39" s="61"/>
      <c r="H39" s="61"/>
      <c r="I39" s="61"/>
      <c r="J39" s="61"/>
      <c r="K39" s="61"/>
      <c r="N39" s="106" t="s">
        <v>6096</v>
      </c>
      <c r="O39" s="78">
        <f>COUNTIF(EN!$AK:$AK,"1")</f>
        <v>1</v>
      </c>
      <c r="P39" s="78">
        <f>COUNTIF(DE!$AK:$AK,"1")</f>
        <v>0</v>
      </c>
      <c r="Q39" s="78">
        <f>COUNTIF(PRO!$AK:$AK,"1")</f>
        <v>1</v>
      </c>
      <c r="R39" s="78">
        <f>COUNTIF(NO!$AK:$AK,"1")</f>
        <v>0</v>
      </c>
      <c r="S39" s="78">
        <f t="shared" si="23"/>
        <v>1</v>
      </c>
      <c r="Y39" s="106">
        <v>1</v>
      </c>
      <c r="Z39" s="112">
        <f t="shared" si="24"/>
        <v>1.1764705882352941E-2</v>
      </c>
      <c r="AA39" s="112">
        <f t="shared" si="25"/>
        <v>0</v>
      </c>
      <c r="AB39" s="112">
        <f t="shared" si="26"/>
        <v>2.7777777777777779E-3</v>
      </c>
      <c r="AC39" s="106" t="s">
        <v>6096</v>
      </c>
    </row>
    <row r="40" spans="1:29" x14ac:dyDescent="0.25">
      <c r="A40" s="47" t="s">
        <v>6035</v>
      </c>
      <c r="B40" s="47" t="s">
        <v>6042</v>
      </c>
      <c r="C40" s="71" t="s">
        <v>6025</v>
      </c>
      <c r="D40" s="71" t="s">
        <v>6026</v>
      </c>
      <c r="E40" s="71" t="s">
        <v>6027</v>
      </c>
      <c r="F40" s="71" t="s">
        <v>6028</v>
      </c>
      <c r="G40" s="71" t="s">
        <v>6047</v>
      </c>
      <c r="H40" s="71" t="s">
        <v>6051</v>
      </c>
      <c r="I40" s="71" t="s">
        <v>6049</v>
      </c>
      <c r="J40" s="71" t="s">
        <v>6050</v>
      </c>
      <c r="K40" s="71" t="s">
        <v>6029</v>
      </c>
      <c r="L40" s="71" t="s">
        <v>6030</v>
      </c>
      <c r="N40" s="106" t="s">
        <v>6097</v>
      </c>
      <c r="O40" s="78">
        <f>COUNTIF(EN!$AK:$AK,"2")</f>
        <v>5</v>
      </c>
      <c r="P40" s="78">
        <f>COUNTIF(DE!$AK:$AK,"2")</f>
        <v>1</v>
      </c>
      <c r="Q40" s="78">
        <f>COUNTIF(PRO!$AK:$AK,"2")</f>
        <v>0</v>
      </c>
      <c r="R40" s="78">
        <f>COUNTIF(NO!$AK:$AK,"2")</f>
        <v>6</v>
      </c>
      <c r="S40" s="78">
        <f t="shared" si="23"/>
        <v>6</v>
      </c>
      <c r="Y40" s="106">
        <v>2</v>
      </c>
      <c r="Z40" s="112">
        <f t="shared" si="24"/>
        <v>0</v>
      </c>
      <c r="AA40" s="112">
        <f t="shared" si="25"/>
        <v>2.181818181818182E-2</v>
      </c>
      <c r="AB40" s="112">
        <f t="shared" si="26"/>
        <v>1.6666666666666666E-2</v>
      </c>
      <c r="AC40" s="106" t="s">
        <v>6097</v>
      </c>
    </row>
    <row r="41" spans="1:29" x14ac:dyDescent="0.25">
      <c r="A41" s="32" t="s">
        <v>6031</v>
      </c>
      <c r="B41" s="33" t="s">
        <v>3246</v>
      </c>
      <c r="C41" s="51">
        <f>COUNTIF(EN!F:F,"*prior*")+COUNTIF(EN!I:I,"*prior*")+COUNTIF(EN!L:L,"*prior*")+COUNTIF(EN!O:O,"*prior*")+COUNTIF(EN!R:R,"*prior*")+COUNTIF(EN!X:X,"*prior*")+COUNTIF(EN!AC:AC,"*prior*")+COUNTIF(EN!AE:AE,"*prior*")+COUNTIF(EN!AG:AG,"*prior*")+COUNTIF(EN!AJ:AJ,"*prior*")+COUNTIF(EN!AM:AM,"*prior*")+COUNTIF(EN!AP:AP,"*prior*")+COUNTIF(EN!AT:AT,"*prior*")+COUNTIF(EN!AY:AY,"*prior*")+COUNTIF(EN!BA:BA,"*prior*")</f>
        <v>180</v>
      </c>
      <c r="D41" s="62">
        <f t="shared" ref="D41:D76" si="27">C41/6331</f>
        <v>2.8431527404833359E-2</v>
      </c>
      <c r="E41" s="51">
        <f>COUNTIF(DE!F:F,"*prior*")+COUNTIF(DE!I:I,"*prior*")+COUNTIF(DE!L:L,"*prior*")+COUNTIF(DE!O:O,"*prior*")+COUNTIF(DE!R:R,"*prior*")+COUNTIF(DE!X:X,"*prior*")+COUNTIF(DE!AC:AC,"*prior*")+COUNTIF(DE!AE:AE,"*prior*")+COUNTIF(DE!AG:AG,"*prior*")+COUNTIF(DE!AJ:AJ,"*prior*")+COUNTIF(DE!AM:AM,"*prior*")+COUNTIF(DE!AP:AP,"*prior*")+COUNTIF(DE!AT:AT,"*prior*")+COUNTIF(DE!AY:AY,"*prior*")+COUNTIF(DE!BA:BA,"*prior*")</f>
        <v>76</v>
      </c>
      <c r="F41" s="62">
        <f>E41/2503</f>
        <v>3.0363563723531762E-2</v>
      </c>
      <c r="G41" s="51">
        <f>COUNTIF(PRO!F:F,"*prior*")+COUNTIF(PRO!I:I,"*prior*")+COUNTIF(PRO!L:L,"*prior*")+COUNTIF(PRO!O:O,"*prior*")+COUNTIF(PRO!R:R,"*prior*")+COUNTIF(PRO!X:X,"*prior*")+COUNTIF(PRO!AC:AC,"*prior*")+COUNTIF(PRO!AE:AE,"*prior*")+COUNTIF(PRO!AG:AG,"*prior*")+COUNTIF(PRO!AJ:AJ,"*prior*")+COUNTIF(PRO!AM:AM,"*prior*")+COUNTIF(PRO!AP:AP,"*prior*")+COUNTIF(PRO!AT:AT,"*prior*")+COUNTIF(PRO!AY:AY,"*prior*")+COUNTIF(PRO!BA:BA,"*prior*")</f>
        <v>77</v>
      </c>
      <c r="H41" s="62">
        <f>G41/2191</f>
        <v>3.5143769968051117E-2</v>
      </c>
      <c r="I41" s="51">
        <f>COUNTIF(NO!F:F,"*prior*")+COUNTIF(NO!I:I,"*prior*")+COUNTIF(NO!L:L,"*prior*")+COUNTIF(NO!O:O,"*prior*")+COUNTIF(NO!R:R,"*prior*")+COUNTIF(NO!X:X,"*prior*")+COUNTIF(NO!AC:AC,"*prior*")+COUNTIF(NO!AE:AE,"*prior*")+COUNTIF(NO!AG:AG,"*prior*")+COUNTIF(NO!AJ:AJ,"*prior*")+COUNTIF(NO!AM:AM,"*prior*")+COUNTIF(NO!AP:AP,"*prior*")+COUNTIF(NO!AT:AT,"*prior*")+COUNTIF(NO!AY:AY,"*prior*")+COUNTIF(NO!BA:BA,"*prior*")</f>
        <v>179</v>
      </c>
      <c r="J41" s="62">
        <f>I41/6633</f>
        <v>2.6986280717624E-2</v>
      </c>
      <c r="K41" s="51">
        <f t="shared" ref="K41:K76" si="28">C41+E41</f>
        <v>256</v>
      </c>
      <c r="L41" s="62">
        <f>K41/8834</f>
        <v>2.8978944985284128E-2</v>
      </c>
      <c r="N41" s="103" t="s">
        <v>6098</v>
      </c>
      <c r="O41" s="78">
        <f>COUNTIF(EN!$AK:$AK,"3")</f>
        <v>66</v>
      </c>
      <c r="P41" s="78">
        <f>COUNTIF(DE!$AK:$AK,"3")</f>
        <v>17</v>
      </c>
      <c r="Q41" s="78">
        <f>COUNTIF(PRO!$AK:$AK,"3")</f>
        <v>21</v>
      </c>
      <c r="R41" s="78">
        <f>COUNTIF(NO!$AK:$AK,"3")</f>
        <v>62</v>
      </c>
      <c r="S41" s="78">
        <f t="shared" si="23"/>
        <v>83</v>
      </c>
      <c r="Y41" s="106">
        <v>3</v>
      </c>
      <c r="Z41" s="112">
        <f t="shared" si="24"/>
        <v>0.24705882352941178</v>
      </c>
      <c r="AA41" s="112">
        <f t="shared" si="25"/>
        <v>0.22545454545454546</v>
      </c>
      <c r="AB41" s="112">
        <f t="shared" si="26"/>
        <v>0.23055555555555557</v>
      </c>
      <c r="AC41" s="103" t="s">
        <v>6098</v>
      </c>
    </row>
    <row r="42" spans="1:29" x14ac:dyDescent="0.25">
      <c r="A42" s="34"/>
      <c r="B42" s="33" t="s">
        <v>4037</v>
      </c>
      <c r="C42" s="51">
        <f>COUNTIF(EN!F:F,"*source*")+COUNTIF(EN!I:I,"*source*")+COUNTIF(EN!L:L,"*source*")+COUNTIF(EN!O:O,"*source*")+COUNTIF(EN!R:R,"*source*")+COUNTIF(EN!X:X,"*source*")+COUNTIF(EN!AC:AC,"*source*")+COUNTIF(EN!AE:AE,"*source*")+COUNTIF(EN!AG:AG,"*source*")+COUNTIF(EN!AJ:AJ,"*source*")+COUNTIF(EN!AM:AM,"*source*")+COUNTIF(EN!AP:AP,"*source*")+COUNTIF(EN!AT:AT,"*source*")+COUNTIF(EN!AY:AY,"*source*")+COUNTIF(EN!BA:BA,"*source*")</f>
        <v>38</v>
      </c>
      <c r="D42" s="62">
        <f t="shared" si="27"/>
        <v>6.0022113410203764E-3</v>
      </c>
      <c r="E42" s="51">
        <f>COUNTIF(DE!F:F,"*source*")+COUNTIF(DE!I:I,"*source*")+COUNTIF(DE!L:L,"*source*")+COUNTIF(DE!O:O,"*source*")+COUNTIF(DE!R:R,"*source*")+COUNTIF(DE!X:X,"*source*")+COUNTIF(DE!AC:AC,"*source*")+COUNTIF(DE!AE:AE,"*source*")+COUNTIF(DE!AG:AG,"*source*")+COUNTIF(DE!AJ:AJ,"*source*")+COUNTIF(DE!AM:AM,"*source*")+COUNTIF(DE!AP:AP,"*source*")+COUNTIF(DE!AT:AT,"*source*")+COUNTIF(DE!AY:AY,"*source*")+COUNTIF(DE!BA:BA,"*source*")</f>
        <v>17</v>
      </c>
      <c r="F42" s="62">
        <f t="shared" ref="F42:F76" si="29">E42/2503</f>
        <v>6.7918497802636835E-3</v>
      </c>
      <c r="G42" s="51">
        <f>COUNTIF(PRO!F:F,"*source*")+COUNTIF(PRO!I:I,"*source*")+COUNTIF(PRO!L:L,"*source*")+COUNTIF(PRO!O:O,"*source*")+COUNTIF(PRO!R:R,"*source*")+COUNTIF(PRO!X:X,"*source*")+COUNTIF(PRO!AC:AC,"*source*")+COUNTIF(PRO!AE:AE,"*source*")+COUNTIF(PRO!AG:AG,"*source*")+COUNTIF(PRO!AJ:AJ,"*source*")+COUNTIF(PRO!AM:AM,"*source*")+COUNTIF(PRO!AP:AP,"*source*")+COUNTIF(PRO!AT:AT,"*source*")+COUNTIF(PRO!AY:AY,"*source*")+COUNTIF(PRO!BA:BA,"*source*")</f>
        <v>23</v>
      </c>
      <c r="H42" s="62">
        <f t="shared" ref="H42:H76" si="30">G42/2191</f>
        <v>1.0497489730716568E-2</v>
      </c>
      <c r="I42" s="51">
        <f>COUNTIF(NO!F:F,"*source*")+COUNTIF(NO!I:I,"*source*")+COUNTIF(NO!L:L,"*source*")+COUNTIF(NO!O:O,"*source*")+COUNTIF(NO!R:R,"*source*")+COUNTIF(NO!X:X,"*source*")+COUNTIF(NO!AC:AC,"*source*")+COUNTIF(NO!AE:AE,"*source*")+COUNTIF(NO!AG:AG,"*source*")+COUNTIF(NO!AJ:AJ,"*source*")+COUNTIF(NO!AM:AM,"*source*")+COUNTIF(NO!AP:AP,"*source*")+COUNTIF(NO!AT:AT,"*source*")+COUNTIF(NO!AY:AY,"*source*")+COUNTIF(NO!BA:BA,"*source*")</f>
        <v>32</v>
      </c>
      <c r="J42" s="62">
        <f t="shared" ref="J42:J76" si="31">I42/6633</f>
        <v>4.8243630333182569E-3</v>
      </c>
      <c r="K42" s="51">
        <f t="shared" si="28"/>
        <v>55</v>
      </c>
      <c r="L42" s="62">
        <f t="shared" ref="L42:L75" si="32">K42/8833</f>
        <v>6.2266500622665004E-3</v>
      </c>
      <c r="N42" s="106" t="s">
        <v>6099</v>
      </c>
      <c r="O42" s="78">
        <f>COUNTIF(EN!$AK:$AK,"4")</f>
        <v>160</v>
      </c>
      <c r="P42" s="78">
        <f>COUNTIF(DE!$AK:$AK,"4")</f>
        <v>72</v>
      </c>
      <c r="Q42" s="78">
        <f>COUNTIF(PRO!$AK:$AK,"4")</f>
        <v>53</v>
      </c>
      <c r="R42" s="78">
        <f>COUNTIF(NO!$AK:$AK,"4")</f>
        <v>179</v>
      </c>
      <c r="S42" s="78">
        <f t="shared" si="23"/>
        <v>232</v>
      </c>
      <c r="Y42" s="106">
        <v>4</v>
      </c>
      <c r="Z42" s="112">
        <f t="shared" si="24"/>
        <v>0.62352941176470589</v>
      </c>
      <c r="AA42" s="112">
        <f t="shared" si="25"/>
        <v>0.65090909090909088</v>
      </c>
      <c r="AB42" s="112">
        <f t="shared" si="26"/>
        <v>0.64444444444444449</v>
      </c>
      <c r="AC42" s="106" t="s">
        <v>6099</v>
      </c>
    </row>
    <row r="43" spans="1:29" x14ac:dyDescent="0.25">
      <c r="A43" s="34"/>
      <c r="B43" s="33" t="s">
        <v>3352</v>
      </c>
      <c r="C43" s="51">
        <f>COUNTIF(EN!F:F,"*authority*")+COUNTIF(EN!I:I,"*authority*")+COUNTIF(EN!L:L,"*authority*")+COUNTIF(EN!O:O,"*authority*")+COUNTIF(EN!R:R,"*authority*")+COUNTIF(EN!X:X,"*authority*")+COUNTIF(EN!AC:AC,"*authority*")+COUNTIF(EN!AE:AE,"*authority*")+COUNTIF(EN!AG:AG,"*authority*")+COUNTIF(EN!AJ:AJ,"*authority*")+COUNTIF(EN!AM:AM,"*authority*")+COUNTIF(EN!AP:AP,"*authority*")+COUNTIF(EN!AT:AT,"*authority*")+COUNTIF(EN!AY:AY,"*authority*")+COUNTIF(EN!BA:BA,"*authority*")</f>
        <v>113</v>
      </c>
      <c r="D43" s="62">
        <f t="shared" si="27"/>
        <v>1.7848681093034276E-2</v>
      </c>
      <c r="E43" s="51">
        <f>COUNTIF(DE!F:F,"*authority*")+COUNTIF(DE!I:I,"*authority*")+COUNTIF(DE!L:L,"*authority*")+COUNTIF(DE!O:O,"*authority*")+COUNTIF(DE!R:R,"*authority*")+COUNTIF(DE!X:X,"*authority*")+COUNTIF(DE!AC:AC,"*authority*")+COUNTIF(DE!AE:AE,"*authority*")+COUNTIF(DE!AG:AG,"*authority*")+COUNTIF(DE!AJ:AJ,"*authority*")+COUNTIF(DE!AM:AM,"*authority*")+COUNTIF(DE!AP:AP,"*authority*")+COUNTIF(DE!AT:AT,"*authority*")+COUNTIF(DE!AY:AY,"*authority*")+COUNTIF(DE!BA:BA,"*authority*")</f>
        <v>49</v>
      </c>
      <c r="F43" s="62">
        <f t="shared" si="29"/>
        <v>1.9576508190171794E-2</v>
      </c>
      <c r="G43" s="51">
        <f>COUNTIF(PRO!F:F,"*authority*")+COUNTIF(PRO!I:I,"*authority*")+COUNTIF(PRO!L:L,"*authority*")+COUNTIF(PRO!O:O,"*authority*")+COUNTIF(PRO!R:R,"*authority*")+COUNTIF(PRO!X:X,"*authority*")+COUNTIF(PRO!AC:AC,"*authority*")+COUNTIF(PRO!AE:AE,"*authority*")+COUNTIF(PRO!AG:AG,"*authority*")+COUNTIF(PRO!AJ:AJ,"*authority*")+COUNTIF(PRO!AM:AM,"*authority*")+COUNTIF(PRO!AP:AP,"*authority*")+COUNTIF(PRO!AT:AT,"*authority*")+COUNTIF(PRO!AY:AY,"*authority*")+COUNTIF(PRO!BA:BA,"*authority*")</f>
        <v>57</v>
      </c>
      <c r="H43" s="62">
        <f t="shared" si="30"/>
        <v>2.6015518028297581E-2</v>
      </c>
      <c r="I43" s="51">
        <f>COUNTIF(NO!F:F,"*authority*")+COUNTIF(NO!I:I,"*authority*")+COUNTIF(NO!L:L,"*authority*")+COUNTIF(NO!O:O,"*authority*")+COUNTIF(NO!R:R,"*authority*")+COUNTIF(NO!X:X,"*authority*")+COUNTIF(NO!AC:AC,"*authority*")+COUNTIF(NO!AE:AE,"*authority*")+COUNTIF(NO!AG:AG,"*authority*")+COUNTIF(NO!AJ:AJ,"*authority*")+COUNTIF(NO!AM:AM,"*authority*")+COUNTIF(NO!AP:AP,"*authority*")+COUNTIF(NO!AT:AT,"*authority*")+COUNTIF(NO!AY:AY,"*authority*")+COUNTIF(NO!BA:BA,"*authority*")</f>
        <v>105</v>
      </c>
      <c r="J43" s="62">
        <f t="shared" si="31"/>
        <v>1.5829941203075532E-2</v>
      </c>
      <c r="K43" s="51">
        <f t="shared" si="28"/>
        <v>162</v>
      </c>
      <c r="L43" s="62">
        <f t="shared" si="32"/>
        <v>1.8340314728857693E-2</v>
      </c>
      <c r="N43" s="106" t="s">
        <v>6100</v>
      </c>
      <c r="O43" s="78">
        <f>COUNTIF(EN!$AK:$AK,"5")</f>
        <v>27</v>
      </c>
      <c r="P43" s="78">
        <f>COUNTIF(DE!$AK:$AK,"5")</f>
        <v>11</v>
      </c>
      <c r="Q43" s="78">
        <f>COUNTIF(PRO!$AK:$AK,"5")</f>
        <v>10</v>
      </c>
      <c r="R43" s="78">
        <f>COUNTIF(NO!$AK:$AK,"5")</f>
        <v>28</v>
      </c>
      <c r="S43" s="78">
        <f t="shared" si="23"/>
        <v>38</v>
      </c>
      <c r="Y43" s="106">
        <v>5</v>
      </c>
      <c r="Z43" s="112">
        <f t="shared" si="24"/>
        <v>0.11764705882352941</v>
      </c>
      <c r="AA43" s="112">
        <f t="shared" si="25"/>
        <v>0.10181818181818182</v>
      </c>
      <c r="AB43" s="112">
        <f t="shared" si="26"/>
        <v>0.10555555555555556</v>
      </c>
      <c r="AC43" s="106" t="s">
        <v>6100</v>
      </c>
    </row>
    <row r="44" spans="1:29" x14ac:dyDescent="0.25">
      <c r="A44" s="34"/>
      <c r="B44" s="33" t="s">
        <v>3238</v>
      </c>
      <c r="C44" s="51">
        <f>COUNTIF(EN!F:F,"*consensus*")+COUNTIF(EN!I:I,"*consensus*")+COUNTIF(EN!L:L,"*consensus*")+COUNTIF(EN!O:O,"*consensus*")+COUNTIF(EN!R:R,"*consensus*")+COUNTIF(EN!X:X,"*consensus*")+COUNTIF(EN!AC:AC,"*consensus*")+COUNTIF(EN!AE:AE,"*consensus*")+COUNTIF(EN!AG:AG,"*consensus*")+COUNTIF(EN!AJ:AJ,"*consensus*")+COUNTIF(EN!AM:AM,"*consensus*")+COUNTIF(EN!AP:AP,"*consensus*")+COUNTIF(EN!AT:AT,"*consensus*")+COUNTIF(EN!AY:AY,"*consensus*")+COUNTIF(EN!BA:BA,"*consensus*")</f>
        <v>210</v>
      </c>
      <c r="D44" s="62">
        <f t="shared" si="27"/>
        <v>3.3170115305638917E-2</v>
      </c>
      <c r="E44" s="51">
        <f>COUNTIF(DE!F:F,"*consensus*")+COUNTIF(DE!I:I,"*consensus*")+COUNTIF(DE!L:L,"*consensus*")+COUNTIF(DE!O:O,"*consensus*")+COUNTIF(DE!R:R,"*consensus*")+COUNTIF(DE!X:X,"*consensus*")+COUNTIF(DE!AC:AC,"*consensus*")+COUNTIF(DE!AE:AE,"*consensus*")+COUNTIF(DE!AG:AG,"*consensus*")+COUNTIF(DE!AJ:AJ,"*consensus*")+COUNTIF(DE!AM:AM,"*consensus*")+COUNTIF(DE!AP:AP,"*consensus*")+COUNTIF(DE!AT:AT,"*consensus*")+COUNTIF(DE!AY:AY,"*consensus*")+COUNTIF(DE!BA:BA,"*consensus*")</f>
        <v>43</v>
      </c>
      <c r="F44" s="62">
        <f t="shared" si="29"/>
        <v>1.7179384738314023E-2</v>
      </c>
      <c r="G44" s="51">
        <f>COUNTIF(PRO!F:F,"*consensus*")+COUNTIF(PRO!I:I,"*consensus*")+COUNTIF(PRO!L:L,"*consensus*")+COUNTIF(PRO!O:O,"*consensus*")+COUNTIF(PRO!R:R,"*consensus*")+COUNTIF(PRO!X:X,"*consensus*")+COUNTIF(PRO!AC:AC,"*consensus*")+COUNTIF(PRO!AE:AE,"*consensus*")+COUNTIF(PRO!AG:AG,"*consensus*")+COUNTIF(PRO!AJ:AJ,"*consensus*")+COUNTIF(PRO!AM:AM,"*consensus*")+COUNTIF(PRO!AP:AP,"*consensus*")+COUNTIF(PRO!AT:AT,"*consensus*")+COUNTIF(PRO!AY:AY,"*consensus*")+COUNTIF(PRO!BA:BA,"*consensus*")</f>
        <v>51</v>
      </c>
      <c r="H44" s="62">
        <f t="shared" si="30"/>
        <v>2.3277042446371521E-2</v>
      </c>
      <c r="I44" s="51">
        <f>COUNTIF(NO!F:F,"*consensus*")+COUNTIF(NO!I:I,"*consensus*")+COUNTIF(NO!L:L,"*consensus*")+COUNTIF(NO!O:O,"*consensus*")+COUNTIF(NO!R:R,"*consensus*")+COUNTIF(NO!X:X,"*consensus*")+COUNTIF(NO!AC:AC,"*consensus*")+COUNTIF(NO!AE:AE,"*consensus*")+COUNTIF(NO!AG:AG,"*consensus*")+COUNTIF(NO!AJ:AJ,"*consensus*")+COUNTIF(NO!AM:AM,"*consensus*")+COUNTIF(NO!AP:AP,"*consensus*")+COUNTIF(NO!AT:AT,"*consensus*")+COUNTIF(NO!AY:AY,"*consensus*")+COUNTIF(NO!BA:BA,"*consensus*")</f>
        <v>202</v>
      </c>
      <c r="J44" s="62">
        <f t="shared" si="31"/>
        <v>3.0453791647821499E-2</v>
      </c>
      <c r="K44" s="51">
        <f t="shared" si="28"/>
        <v>253</v>
      </c>
      <c r="L44" s="62">
        <f t="shared" si="32"/>
        <v>2.8642590286425903E-2</v>
      </c>
      <c r="N44" s="108"/>
      <c r="O44" s="109"/>
      <c r="P44" s="109"/>
      <c r="Q44" s="109"/>
      <c r="R44" s="109"/>
      <c r="S44" s="109"/>
      <c r="Y44" s="108"/>
      <c r="Z44" s="112"/>
      <c r="AA44" s="112"/>
      <c r="AB44" s="112"/>
      <c r="AC44" s="108"/>
    </row>
    <row r="45" spans="1:29" x14ac:dyDescent="0.25">
      <c r="A45" s="34"/>
      <c r="B45" s="33" t="s">
        <v>3835</v>
      </c>
      <c r="C45" s="51">
        <f>COUNTIF(EN!F:F,"*emotion*")+COUNTIF(EN!I:I,"*emotion*")+COUNTIF(EN!L:L,"*emotion*")+COUNTIF(EN!O:O,"*emotion*")+COUNTIF(EN!R:R,"*emotion*")+COUNTIF(EN!X:X,"*emotion*")+COUNTIF(EN!AC:AC,"*emotion*")+COUNTIF(EN!AE:AE,"*emotion*")+COUNTIF(EN!AG:AG,"*emotion*")+COUNTIF(EN!AJ:AJ,"*emotion*")+COUNTIF(EN!AM:AM,"*emotion*")+COUNTIF(EN!AP:AP,"*emotion*")+COUNTIF(EN!AT:AT,"*emotion*")+COUNTIF(EN!AY:AY,"*emotion*")+COUNTIF(EN!BA:BA,"*emotion*")</f>
        <v>137</v>
      </c>
      <c r="D45" s="62">
        <f t="shared" si="27"/>
        <v>2.1639551413678723E-2</v>
      </c>
      <c r="E45" s="51">
        <f>COUNTIF(DE!F:F,"*emotion*")+COUNTIF(DE!I:I,"*emotion*")+COUNTIF(DE!L:L,"*emotion*")+COUNTIF(DE!O:O,"*emotion*")+COUNTIF(DE!R:R,"*emotion*")+COUNTIF(DE!X:X,"*emotion*")+COUNTIF(DE!AC:AC,"*emotion*")+COUNTIF(DE!AE:AE,"*emotion*")+COUNTIF(DE!AG:AG,"*emotion*")+COUNTIF(DE!AJ:AJ,"*emotion*")+COUNTIF(DE!AM:AM,"*emotion*")+COUNTIF(DE!AP:AP,"*emotion*")+COUNTIF(DE!AT:AT,"*emotion*")+COUNTIF(DE!AY:AY,"*emotion*")+COUNTIF(DE!BA:BA,"*emotion*")</f>
        <v>26</v>
      </c>
      <c r="F45" s="62">
        <f t="shared" si="29"/>
        <v>1.0387534958050339E-2</v>
      </c>
      <c r="G45" s="51">
        <f>COUNTIF(PRO!F:F,"*emotion*")+COUNTIF(PRO!I:I,"*emotion*")+COUNTIF(PRO!L:L,"*emotion*")+COUNTIF(PRO!O:O,"*emotion*")+COUNTIF(PRO!R:R,"*emotion*")+COUNTIF(PRO!X:X,"*emotion*")+COUNTIF(PRO!AC:AC,"*emotion*")+COUNTIF(PRO!AE:AE,"*emotion*")+COUNTIF(PRO!AG:AG,"*emotion*")+COUNTIF(PRO!AJ:AJ,"*emotion*")+COUNTIF(PRO!AM:AM,"*emotion*")+COUNTIF(PRO!AP:AP,"*emotion*")+COUNTIF(PRO!AT:AT,"*emotion*")+COUNTIF(PRO!AY:AY,"*emotion*")+COUNTIF(PRO!BA:BA,"*emotion*")</f>
        <v>39</v>
      </c>
      <c r="H45" s="62">
        <f t="shared" si="30"/>
        <v>1.7800091282519397E-2</v>
      </c>
      <c r="I45" s="51">
        <f>COUNTIF(NO!F:F,"*emotion*")+COUNTIF(NO!I:I,"*emotion*")+COUNTIF(NO!L:L,"*emotion*")+COUNTIF(NO!O:O,"*emotion*")+COUNTIF(NO!R:R,"*emotion*")+COUNTIF(NO!X:X,"*emotion*")+COUNTIF(NO!AC:AC,"*emotion*")+COUNTIF(NO!AE:AE,"*emotion*")+COUNTIF(NO!AG:AG,"*emotion*")+COUNTIF(NO!AJ:AJ,"*emotion*")+COUNTIF(NO!AM:AM,"*emotion*")+COUNTIF(NO!AP:AP,"*emotion*")+COUNTIF(NO!AT:AT,"*emotion*")+COUNTIF(NO!AY:AY,"*emotion*")+COUNTIF(NO!BA:BA,"*emotion*")</f>
        <v>124</v>
      </c>
      <c r="J45" s="62">
        <f t="shared" si="31"/>
        <v>1.8694406754108248E-2</v>
      </c>
      <c r="K45" s="51">
        <f t="shared" si="28"/>
        <v>163</v>
      </c>
      <c r="L45" s="62">
        <f t="shared" si="32"/>
        <v>1.8453526548171627E-2</v>
      </c>
      <c r="N45" s="106" t="s">
        <v>6101</v>
      </c>
      <c r="O45" s="78">
        <f>COUNTIF(EN!$AN:$AN,"1")</f>
        <v>2</v>
      </c>
      <c r="P45" s="78">
        <f>COUNTIF(DE!$AN:$AN,"1")</f>
        <v>3</v>
      </c>
      <c r="Q45" s="78">
        <f>COUNTIF(PRO!$AN:$AN,"1")</f>
        <v>2</v>
      </c>
      <c r="R45" s="78">
        <f>COUNTIF(NO!$AN:$AN,"1")</f>
        <v>3</v>
      </c>
      <c r="S45" s="78">
        <f t="shared" si="23"/>
        <v>5</v>
      </c>
      <c r="Y45" s="106">
        <v>1</v>
      </c>
      <c r="Z45" s="112">
        <f t="shared" si="24"/>
        <v>2.3529411764705882E-2</v>
      </c>
      <c r="AA45" s="112">
        <f t="shared" si="25"/>
        <v>1.090909090909091E-2</v>
      </c>
      <c r="AB45" s="112">
        <f t="shared" si="26"/>
        <v>1.3888888888888888E-2</v>
      </c>
      <c r="AC45" s="106" t="s">
        <v>6101</v>
      </c>
    </row>
    <row r="46" spans="1:29" ht="14.4" x14ac:dyDescent="0.25">
      <c r="A46" s="35" t="s">
        <v>6032</v>
      </c>
      <c r="B46" s="36" t="s">
        <v>3472</v>
      </c>
      <c r="C46" s="82">
        <f>COUNTIF(EN!F:F,"*context*")+COUNTIF(EN!I:I,"*context*")+COUNTIF(EN!L:L,"*context*")+COUNTIF(EN!O:O,"*context*")+COUNTIF(EN!R:R,"*context*")+COUNTIF(EN!X:X,"*context*")+COUNTIF(EN!AC:AC,"*context*")+COUNTIF(EN!AE:AE,"*context*")+COUNTIF(EN!AG:AG,"*context*")+COUNTIF(EN!AJ:AJ,"*context*")+COUNTIF(EN!AM:AM,"*context*")+COUNTIF(EN!AP:AP,"*context*")+COUNTIF(EN!AT:AT,"*context*")+COUNTIF(EN!AY:AY,"*context*")+COUNTIF(EN!BA:BA,"*context*")</f>
        <v>286</v>
      </c>
      <c r="D46" s="63">
        <f t="shared" si="27"/>
        <v>4.5174537987679675E-2</v>
      </c>
      <c r="E46" s="50">
        <f>COUNTIF(DE!F:F,"*context*")+COUNTIF(DE!I:I,"*context*")+COUNTIF(DE!L:L,"*context*")+COUNTIF(DE!O:O,"*context*")+COUNTIF(DE!R:R,"*context*")+COUNTIF(DE!X:X,"*context*")+COUNTIF(DE!AC:AC,"*context*")+COUNTIF(DE!AE:AE,"*context*")+COUNTIF(DE!AG:AG,"*context*")+COUNTIF(DE!AJ:AJ,"*context*")+COUNTIF(DE!AM:AM,"*context*")+COUNTIF(DE!AP:AP,"*context*")+COUNTIF(DE!AT:AT,"*context*")+COUNTIF(DE!AY:AY,"*context*")+COUNTIF(DE!BA:BA,"*context*")</f>
        <v>117</v>
      </c>
      <c r="F46" s="63">
        <f t="shared" si="29"/>
        <v>4.6743907311226525E-2</v>
      </c>
      <c r="G46" s="82">
        <f>COUNTIF(PRO!F:F,"*context*")+COUNTIF(PRO!I:I,"*context*")+COUNTIF(PRO!L:L,"*context*")+COUNTIF(PRO!O:O,"*context*")+COUNTIF(PRO!R:R,"*context*")+COUNTIF(PRO!X:X,"*context*")+COUNTIF(PRO!AC:AC,"*context*")+COUNTIF(PRO!AE:AE,"*context*")+COUNTIF(PRO!AG:AG,"*context*")+COUNTIF(PRO!AJ:AJ,"*context*")+COUNTIF(PRO!AM:AM,"*context*")+COUNTIF(PRO!AP:AP,"*context*")+COUNTIF(PRO!AT:AT,"*context*")+COUNTIF(PRO!AY:AY,"*context*")+COUNTIF(PRO!BA:BA,"*context*")</f>
        <v>96</v>
      </c>
      <c r="H46" s="63">
        <f t="shared" si="30"/>
        <v>4.3815609310816982E-2</v>
      </c>
      <c r="I46" s="82">
        <f>COUNTIF(NO!F:F,"*context*")+COUNTIF(NO!I:I,"*context*")+COUNTIF(NO!L:L,"*context*")+COUNTIF(NO!O:O,"*context*")+COUNTIF(NO!R:R,"*context*")+COUNTIF(NO!X:X,"*context*")+COUNTIF(NO!AC:AC,"*context*")+COUNTIF(NO!AE:AE,"*context*")+COUNTIF(NO!AG:AG,"*context*")+COUNTIF(NO!AJ:AJ,"*context*")+COUNTIF(NO!AM:AM,"*context*")+COUNTIF(NO!AP:AP,"*context*")+COUNTIF(NO!AT:AT,"*context*")+COUNTIF(NO!AY:AY,"*context*")+COUNTIF(NO!BA:BA,"*context*")</f>
        <v>307</v>
      </c>
      <c r="J46" s="63">
        <f t="shared" si="31"/>
        <v>4.6283732850897027E-2</v>
      </c>
      <c r="K46" s="56">
        <f t="shared" si="28"/>
        <v>403</v>
      </c>
      <c r="L46" s="63">
        <f t="shared" si="32"/>
        <v>4.5624363183516356E-2</v>
      </c>
      <c r="N46" s="106" t="s">
        <v>6102</v>
      </c>
      <c r="O46" s="78">
        <f>COUNTIF(EN!$AN:$AN,"2")</f>
        <v>23</v>
      </c>
      <c r="P46" s="78">
        <f>COUNTIF(DE!$AN:$AN,"2")</f>
        <v>19</v>
      </c>
      <c r="Q46" s="78">
        <f>COUNTIF(PRO!$AN:$AN,"2")</f>
        <v>11</v>
      </c>
      <c r="R46" s="78">
        <f>COUNTIF(NO!$AN:$AN,"2")</f>
        <v>31</v>
      </c>
      <c r="S46" s="78">
        <f t="shared" si="23"/>
        <v>42</v>
      </c>
      <c r="Y46" s="106">
        <v>2</v>
      </c>
      <c r="Z46" s="112">
        <f t="shared" si="24"/>
        <v>0.12941176470588237</v>
      </c>
      <c r="AA46" s="112">
        <f t="shared" si="25"/>
        <v>0.11272727272727273</v>
      </c>
      <c r="AB46" s="112">
        <f t="shared" si="26"/>
        <v>0.11666666666666667</v>
      </c>
      <c r="AC46" s="106" t="s">
        <v>6102</v>
      </c>
    </row>
    <row r="47" spans="1:29" x14ac:dyDescent="0.25">
      <c r="A47" s="37"/>
      <c r="B47" s="36" t="s">
        <v>3425</v>
      </c>
      <c r="C47" s="50">
        <f>COUNTIF(EN!F:F,"*function*")+COUNTIF(EN!I:I,"*function*")+COUNTIF(EN!L:L,"*function*")+COUNTIF(EN!O:O,"*function*")+COUNTIF(EN!R:R,"*function*")+COUNTIF(EN!X:X,"*function*")+COUNTIF(EN!AC:AC,"*function*")+COUNTIF(EN!AE:AE,"*function*")+COUNTIF(EN!AG:AG,"*function*")+COUNTIF(EN!AJ:AJ,"*function*")+COUNTIF(EN!AM:AM,"*function*")+COUNTIF(EN!AP:AP,"*function*")+COUNTIF(EN!AT:AT,"*function*")+COUNTIF(EN!AY:AY,"*function*")+COUNTIF(EN!BA:BA,"*function*")</f>
        <v>497</v>
      </c>
      <c r="D47" s="63">
        <f t="shared" si="27"/>
        <v>7.8502606223345442E-2</v>
      </c>
      <c r="E47" s="50">
        <f>COUNTIF(DE!F:F,"*function*")+COUNTIF(DE!I:I,"*function*")+COUNTIF(DE!L:L,"*function*")+COUNTIF(DE!O:O,"*function*")+COUNTIF(DE!R:R,"*function*")+COUNTIF(DE!X:X,"*function*")+COUNTIF(DE!AC:AC,"*function*")+COUNTIF(DE!AE:AE,"*function*")+COUNTIF(DE!AG:AG,"*function*")+COUNTIF(DE!AJ:AJ,"*function*")+COUNTIF(DE!AM:AM,"*function*")+COUNTIF(DE!AP:AP,"*function*")+COUNTIF(DE!AT:AT,"*function*")+COUNTIF(DE!AY:AY,"*function*")+COUNTIF(DE!BA:BA,"*function*")</f>
        <v>96</v>
      </c>
      <c r="F47" s="63">
        <f t="shared" si="29"/>
        <v>3.8353975229724328E-2</v>
      </c>
      <c r="G47" s="50">
        <f>COUNTIF(PRO!F:F,"*function*")+COUNTIF(PRO!I:I,"*function*")+COUNTIF(PRO!L:L,"*function*")+COUNTIF(PRO!O:O,"*function*")+COUNTIF(PRO!R:R,"*function*")+COUNTIF(PRO!X:X,"*function*")+COUNTIF(PRO!AC:AC,"*function*")+COUNTIF(PRO!AE:AE,"*function*")+COUNTIF(PRO!AG:AG,"*function*")+COUNTIF(PRO!AJ:AJ,"*function*")+COUNTIF(PRO!AM:AM,"*function*")+COUNTIF(PRO!AP:AP,"*function*")+COUNTIF(PRO!AT:AT,"*function*")+COUNTIF(PRO!AY:AY,"*function*")+COUNTIF(PRO!BA:BA,"*function*")</f>
        <v>128</v>
      </c>
      <c r="H47" s="63">
        <f t="shared" si="30"/>
        <v>5.8420812414422638E-2</v>
      </c>
      <c r="I47" s="50">
        <f>COUNTIF(NO!F:F,"*function*")+COUNTIF(NO!I:I,"*function*")+COUNTIF(NO!L:L,"*function*")+COUNTIF(NO!O:O,"*function*")+COUNTIF(NO!R:R,"*function*")+COUNTIF(NO!X:X,"*function*")+COUNTIF(NO!AC:AC,"*function*")+COUNTIF(NO!AE:AE,"*function*")+COUNTIF(NO!AG:AG,"*function*")+COUNTIF(NO!AJ:AJ,"*function*")+COUNTIF(NO!AM:AM,"*function*")+COUNTIF(NO!AP:AP,"*function*")+COUNTIF(NO!AT:AT,"*function*")+COUNTIF(NO!AY:AY,"*function*")+COUNTIF(NO!BA:BA,"*function*")</f>
        <v>465</v>
      </c>
      <c r="J47" s="63">
        <f t="shared" si="31"/>
        <v>7.0104025327905925E-2</v>
      </c>
      <c r="K47" s="56">
        <f t="shared" si="28"/>
        <v>593</v>
      </c>
      <c r="L47" s="63">
        <f t="shared" si="32"/>
        <v>6.7134608853164274E-2</v>
      </c>
      <c r="N47" s="106" t="s">
        <v>6103</v>
      </c>
      <c r="O47" s="78">
        <f>COUNTIF(EN!$AN:$AN,"3")</f>
        <v>112</v>
      </c>
      <c r="P47" s="78">
        <f>COUNTIF(DE!$AN:$AN,"3")</f>
        <v>36</v>
      </c>
      <c r="Q47" s="78">
        <f>COUNTIF(PRO!$AN:$AN,"3")</f>
        <v>40</v>
      </c>
      <c r="R47" s="78">
        <f>COUNTIF(NO!$AN:$AN,"3")</f>
        <v>108</v>
      </c>
      <c r="S47" s="78">
        <f t="shared" si="23"/>
        <v>148</v>
      </c>
      <c r="Y47" s="106">
        <v>3</v>
      </c>
      <c r="Z47" s="112">
        <f t="shared" si="24"/>
        <v>0.47058823529411764</v>
      </c>
      <c r="AA47" s="112">
        <f t="shared" si="25"/>
        <v>0.3927272727272727</v>
      </c>
      <c r="AB47" s="112">
        <f t="shared" si="26"/>
        <v>0.41111111111111109</v>
      </c>
      <c r="AC47" s="106" t="s">
        <v>6103</v>
      </c>
    </row>
    <row r="48" spans="1:29" x14ac:dyDescent="0.25">
      <c r="A48" s="37"/>
      <c r="B48" s="36" t="s">
        <v>3259</v>
      </c>
      <c r="C48" s="50">
        <f>COUNTIF(EN!F:F,"*inference*")+COUNTIF(EN!I:I,"*inference*")+COUNTIF(EN!L:L,"*inference*")+COUNTIF(EN!O:O,"*inference*")+COUNTIF(EN!R:R,"*inference*")+COUNTIF(EN!X:X,"*inference*")+COUNTIF(EN!AC:AC,"*inference*")+COUNTIF(EN!AE:AE,"*inference*")+COUNTIF(EN!AG:AG,"*inference*")+COUNTIF(EN!AJ:AJ,"*inference*")+COUNTIF(EN!AM:AM,"*inference*")+COUNTIF(EN!AP:AP,"*inference*")+COUNTIF(EN!AT:AT,"*inference*")+COUNTIF(EN!AY:AY,"*inference*")+COUNTIF(EN!BA:BA,"*inference*")</f>
        <v>297</v>
      </c>
      <c r="D48" s="63">
        <f t="shared" si="27"/>
        <v>4.6912020217975046E-2</v>
      </c>
      <c r="E48" s="50">
        <f>COUNTIF(DE!F:F,"*inference*")+COUNTIF(DE!I:I,"*inference*")+COUNTIF(DE!L:L,"*inference*")+COUNTIF(DE!O:O,"*inference*")+COUNTIF(DE!R:R,"*inference*")+COUNTIF(DE!X:X,"*inference*")+COUNTIF(DE!AC:AC,"*inference*")+COUNTIF(DE!AE:AE,"*inference*")+COUNTIF(DE!AG:AG,"*inference*")+COUNTIF(DE!AJ:AJ,"*inference*")+COUNTIF(DE!AM:AM,"*inference*")+COUNTIF(DE!AP:AP,"*inference*")+COUNTIF(DE!AT:AT,"*inference*")+COUNTIF(DE!AY:AY,"*inference*")+COUNTIF(DE!BA:BA,"*inference*")</f>
        <v>113</v>
      </c>
      <c r="F48" s="63">
        <f t="shared" si="29"/>
        <v>4.5145825009988011E-2</v>
      </c>
      <c r="G48" s="50">
        <f>COUNTIF(PRO!F:F,"*inference*")+COUNTIF(PRO!I:I,"*inference*")+COUNTIF(PRO!L:L,"*inference*")+COUNTIF(PRO!O:O,"*inference*")+COUNTIF(PRO!R:R,"*inference*")+COUNTIF(PRO!X:X,"*inference*")+COUNTIF(PRO!AC:AC,"*inference*")+COUNTIF(PRO!AE:AE,"*inference*")+COUNTIF(PRO!AG:AG,"*inference*")+COUNTIF(PRO!AJ:AJ,"*inference*")+COUNTIF(PRO!AM:AM,"*inference*")+COUNTIF(PRO!AP:AP,"*inference*")+COUNTIF(PRO!AT:AT,"*inference*")+COUNTIF(PRO!AY:AY,"*inference*")+COUNTIF(PRO!BA:BA,"*inference*")</f>
        <v>106</v>
      </c>
      <c r="H48" s="63">
        <f t="shared" si="30"/>
        <v>4.8379735280693746E-2</v>
      </c>
      <c r="I48" s="50">
        <f>COUNTIF(NO!F:F,"*inference*")+COUNTIF(NO!I:I,"*inference*")+COUNTIF(NO!L:L,"*inference*")+COUNTIF(NO!O:O,"*inference*")+COUNTIF(NO!R:R,"*inference*")+COUNTIF(NO!X:X,"*inference*")+COUNTIF(NO!AC:AC,"*inference*")+COUNTIF(NO!AE:AE,"*inference*")+COUNTIF(NO!AG:AG,"*inference*")+COUNTIF(NO!AJ:AJ,"*inference*")+COUNTIF(NO!AM:AM,"*inference*")+COUNTIF(NO!AP:AP,"*inference*")+COUNTIF(NO!AT:AT,"*inference*")+COUNTIF(NO!AY:AY,"*inference*")+COUNTIF(NO!BA:BA,"*inference*")</f>
        <v>304</v>
      </c>
      <c r="J48" s="63">
        <f t="shared" si="31"/>
        <v>4.5831448816523443E-2</v>
      </c>
      <c r="K48" s="56">
        <f t="shared" si="28"/>
        <v>410</v>
      </c>
      <c r="L48" s="63">
        <f t="shared" si="32"/>
        <v>4.6416845918713916E-2</v>
      </c>
      <c r="N48" s="106" t="s">
        <v>6104</v>
      </c>
      <c r="O48" s="78">
        <f>COUNTIF(EN!$AN:$AN,"4")</f>
        <v>111</v>
      </c>
      <c r="P48" s="78">
        <f>COUNTIF(DE!$AN:$AN,"4")</f>
        <v>39</v>
      </c>
      <c r="Q48" s="78">
        <f>COUNTIF(PRO!$AN:$AN,"4")</f>
        <v>28</v>
      </c>
      <c r="R48" s="78">
        <f>COUNTIF(NO!$AN:$AN,"4")</f>
        <v>122</v>
      </c>
      <c r="S48" s="78">
        <f t="shared" si="23"/>
        <v>150</v>
      </c>
      <c r="Y48" s="106">
        <v>4</v>
      </c>
      <c r="Z48" s="112">
        <f t="shared" si="24"/>
        <v>0.32941176470588235</v>
      </c>
      <c r="AA48" s="112">
        <f t="shared" si="25"/>
        <v>0.44363636363636366</v>
      </c>
      <c r="AB48" s="112">
        <f t="shared" si="26"/>
        <v>0.41666666666666669</v>
      </c>
      <c r="AC48" s="106" t="s">
        <v>6104</v>
      </c>
    </row>
    <row r="49" spans="1:29" x14ac:dyDescent="0.25">
      <c r="A49" s="37"/>
      <c r="B49" s="36" t="s">
        <v>3265</v>
      </c>
      <c r="C49" s="50">
        <f>COUNTIF(EN!F:F,"*intuition*")+COUNTIF(EN!I:I,"*intuition*")+COUNTIF(EN!L:L,"*intuition*")+COUNTIF(EN!O:O,"*intuition*")+COUNTIF(EN!R:R,"*intuition*")+COUNTIF(EN!X:X,"*intuition*")+COUNTIF(EN!AC:AC,"*intuition*")+COUNTIF(EN!AE:AE,"*intuition*")+COUNTIF(EN!AG:AG,"*intuition*")+COUNTIF(EN!AJ:AJ,"*intuition*")+COUNTIF(EN!AM:AM,"*intuition*")+COUNTIF(EN!AP:AP,"*intuition*")+COUNTIF(EN!AT:AT,"*intuition*")+COUNTIF(EN!AY:AY,"*intuition*")+COUNTIF(EN!BA:BA,"*intuition*")</f>
        <v>305</v>
      </c>
      <c r="D49" s="63">
        <f t="shared" si="27"/>
        <v>4.8175643658189861E-2</v>
      </c>
      <c r="E49" s="50">
        <f>COUNTIF(DE!F:F,"*intuition*")+COUNTIF(DE!I:I,"*intuition*")+COUNTIF(DE!L:L,"*intuition*")+COUNTIF(DE!O:O,"*intuition*")+COUNTIF(DE!R:R,"*intuition*")+COUNTIF(DE!X:X,"*intuition*")+COUNTIF(DE!AC:AC,"*intuition*")+COUNTIF(DE!AE:AE,"*intuition*")+COUNTIF(DE!AG:AG,"*intuition*")+COUNTIF(DE!AJ:AJ,"*intuition*")+COUNTIF(DE!AM:AM,"*intuition*")+COUNTIF(DE!AP:AP,"*intuition*")+COUNTIF(DE!AT:AT,"*intuition*")+COUNTIF(DE!AY:AY,"*intuition*")+COUNTIF(DE!BA:BA,"*intuition*")</f>
        <v>127</v>
      </c>
      <c r="F49" s="63">
        <f t="shared" si="29"/>
        <v>5.0739113064322813E-2</v>
      </c>
      <c r="G49" s="50">
        <f>COUNTIF(PRO!F:F,"*intuition*")+COUNTIF(PRO!I:I,"*intuition*")+COUNTIF(PRO!L:L,"*intuition*")+COUNTIF(PRO!O:O,"*intuition*")+COUNTIF(PRO!R:R,"*intuition*")+COUNTIF(PRO!X:X,"*intuition*")+COUNTIF(PRO!AC:AC,"*intuition*")+COUNTIF(PRO!AE:AE,"*intuition*")+COUNTIF(PRO!AG:AG,"*intuition*")+COUNTIF(PRO!AJ:AJ,"*intuition*")+COUNTIF(PRO!AM:AM,"*intuition*")+COUNTIF(PRO!AP:AP,"*intuition*")+COUNTIF(PRO!AT:AT,"*intuition*")+COUNTIF(PRO!AY:AY,"*intuition*")+COUNTIF(PRO!BA:BA,"*intuition*")</f>
        <v>86</v>
      </c>
      <c r="H49" s="63">
        <f t="shared" si="30"/>
        <v>3.925148334094021E-2</v>
      </c>
      <c r="I49" s="50">
        <f>COUNTIF(NO!F:F,"*intuition*")+COUNTIF(NO!I:I,"*intuition*")+COUNTIF(NO!L:L,"*intuition*")+COUNTIF(NO!O:O,"*intuition*")+COUNTIF(NO!R:R,"*intuition*")+COUNTIF(NO!X:X,"*intuition*")+COUNTIF(NO!AC:AC,"*intuition*")+COUNTIF(NO!AE:AE,"*intuition*")+COUNTIF(NO!AG:AG,"*intuition*")+COUNTIF(NO!AJ:AJ,"*intuition*")+COUNTIF(NO!AM:AM,"*intuition*")+COUNTIF(NO!AP:AP,"*intuition*")+COUNTIF(NO!AT:AT,"*intuition*")+COUNTIF(NO!AY:AY,"*intuition*")+COUNTIF(NO!BA:BA,"*intuition*")</f>
        <v>346</v>
      </c>
      <c r="J49" s="63">
        <f t="shared" si="31"/>
        <v>5.2163425297753654E-2</v>
      </c>
      <c r="K49" s="56">
        <f t="shared" si="28"/>
        <v>432</v>
      </c>
      <c r="L49" s="63">
        <f t="shared" si="32"/>
        <v>4.8907505943620512E-2</v>
      </c>
      <c r="N49" s="106" t="s">
        <v>6105</v>
      </c>
      <c r="O49" s="78">
        <f>COUNTIF(EN!$AN:$AN,"5")</f>
        <v>11</v>
      </c>
      <c r="P49" s="78">
        <f>COUNTIF(DE!$AN:$AN,"5")</f>
        <v>4</v>
      </c>
      <c r="Q49" s="78">
        <f>COUNTIF(PRO!$AN:$AN,"5")</f>
        <v>4</v>
      </c>
      <c r="R49" s="78">
        <f>COUNTIF(NO!$AN:$AN,"5")</f>
        <v>11</v>
      </c>
      <c r="S49" s="78">
        <f t="shared" si="23"/>
        <v>15</v>
      </c>
      <c r="Y49" s="106">
        <v>5</v>
      </c>
      <c r="Z49" s="112">
        <f t="shared" si="24"/>
        <v>4.7058823529411764E-2</v>
      </c>
      <c r="AA49" s="112">
        <f t="shared" si="25"/>
        <v>0.04</v>
      </c>
      <c r="AB49" s="112">
        <f t="shared" si="26"/>
        <v>4.1666666666666664E-2</v>
      </c>
      <c r="AC49" s="106" t="s">
        <v>6105</v>
      </c>
    </row>
    <row r="50" spans="1:29" x14ac:dyDescent="0.25">
      <c r="A50" s="37"/>
      <c r="B50" s="36" t="s">
        <v>3244</v>
      </c>
      <c r="C50" s="50">
        <f>COUNTIF(EN!F:F,"*interpretation*")+COUNTIF(EN!I:I,"*interpretation*")+COUNTIF(EN!L:L,"*interpretation*")+COUNTIF(EN!O:O,"*interpretation*")+COUNTIF(EN!R:R,"*interpretation*")+COUNTIF(EN!X:X,"*interpretation*")+COUNTIF(EN!AC:AC,"*interpretation*")+COUNTIF(EN!AE:AE,"*interpretation*")+COUNTIF(EN!AG:AG,"*interpretation*")+COUNTIF(EN!AJ:AJ,"*interpretation*")+COUNTIF(EN!AM:AM,"*interpretation*")+COUNTIF(EN!AP:AP,"*interpretation*")+COUNTIF(EN!AT:AT,"*interpretation*")+COUNTIF(EN!AY:AY,"*interpretation*")+COUNTIF(EN!BA:BA,"*interpretation*")</f>
        <v>359</v>
      </c>
      <c r="D50" s="63">
        <f t="shared" si="27"/>
        <v>5.6705101879639869E-2</v>
      </c>
      <c r="E50" s="50">
        <f>COUNTIF(DE!F:F,"*interpretation*")+COUNTIF(DE!I:I,"*interpretation*")+COUNTIF(DE!L:L,"*interpretation*")+COUNTIF(DE!O:O,"*interpretation*")+COUNTIF(DE!R:R,"*interpretation*")+COUNTIF(DE!X:X,"*interpretation*")+COUNTIF(DE!AC:AC,"*interpretation*")+COUNTIF(DE!AE:AE,"*interpretation*")+COUNTIF(DE!AG:AG,"*interpretation*")+COUNTIF(DE!AJ:AJ,"*interpretation*")+COUNTIF(DE!AM:AM,"*interpretation*")+COUNTIF(DE!AP:AP,"*interpretation*")+COUNTIF(DE!AT:AT,"*interpretation*")+COUNTIF(DE!AY:AY,"*interpretation*")+COUNTIF(DE!BA:BA,"*interpretation*")</f>
        <v>181</v>
      </c>
      <c r="F50" s="63">
        <f t="shared" si="29"/>
        <v>7.2313224131042755E-2</v>
      </c>
      <c r="G50" s="50">
        <f>COUNTIF(PRO!F:F,"*interpretation*")+COUNTIF(PRO!I:I,"*interpretation*")+COUNTIF(PRO!L:L,"*interpretation*")+COUNTIF(PRO!O:O,"*interpretation*")+COUNTIF(PRO!R:R,"*interpretation*")+COUNTIF(PRO!X:X,"*interpretation*")+COUNTIF(PRO!AC:AC,"*interpretation*")+COUNTIF(PRO!AE:AE,"*interpretation*")+COUNTIF(PRO!AG:AG,"*interpretation*")+COUNTIF(PRO!AJ:AJ,"*interpretation*")+COUNTIF(PRO!AM:AM,"*interpretation*")+COUNTIF(PRO!AP:AP,"*interpretation*")+COUNTIF(PRO!AT:AT,"*interpretation*")+COUNTIF(PRO!AY:AY,"*interpretation*")+COUNTIF(PRO!BA:BA,"*interpretation*")</f>
        <v>136</v>
      </c>
      <c r="H50" s="63">
        <f t="shared" si="30"/>
        <v>6.2072113190324053E-2</v>
      </c>
      <c r="I50" s="50">
        <f>COUNTIF(NO!F:F,"*interpretation*")+COUNTIF(NO!I:I,"*interpretation*")+COUNTIF(NO!L:L,"*interpretation*")+COUNTIF(NO!O:O,"*interpretation*")+COUNTIF(NO!R:R,"*interpretation*")+COUNTIF(NO!X:X,"*interpretation*")+COUNTIF(NO!AC:AC,"*interpretation*")+COUNTIF(NO!AE:AE,"*interpretation*")+COUNTIF(NO!AG:AG,"*interpretation*")+COUNTIF(NO!AJ:AJ,"*interpretation*")+COUNTIF(NO!AM:AM,"*interpretation*")+COUNTIF(NO!AP:AP,"*interpretation*")+COUNTIF(NO!AT:AT,"*interpretation*")+COUNTIF(NO!AY:AY,"*interpretation*")+COUNTIF(NO!BA:BA,"*interpretation*")</f>
        <v>404</v>
      </c>
      <c r="J50" s="63">
        <f t="shared" si="31"/>
        <v>6.0907583295642997E-2</v>
      </c>
      <c r="K50" s="56">
        <f t="shared" si="28"/>
        <v>540</v>
      </c>
      <c r="L50" s="63">
        <f t="shared" si="32"/>
        <v>6.1134382429525645E-2</v>
      </c>
      <c r="N50" s="108"/>
      <c r="O50" s="109"/>
      <c r="P50" s="109"/>
      <c r="Q50" s="109"/>
      <c r="R50" s="109"/>
      <c r="S50" s="109"/>
      <c r="Y50" s="108"/>
      <c r="Z50" s="112"/>
      <c r="AA50" s="112"/>
      <c r="AB50" s="112"/>
      <c r="AC50" s="108"/>
    </row>
    <row r="51" spans="1:29" x14ac:dyDescent="0.25">
      <c r="A51" s="37"/>
      <c r="B51" s="36" t="s">
        <v>3833</v>
      </c>
      <c r="C51" s="50">
        <f>COUNTIF(EN!F:F,"*artefact*")+COUNTIF(EN!I:I,"*artefact*")+COUNTIF(EN!L:L,"*artefact*")+COUNTIF(EN!O:O,"*artefact*")+COUNTIF(EN!R:R,"*artefact*")+COUNTIF(EN!X:X,"*artefact*")+COUNTIF(EN!AC:AC,"*artefact*")+COUNTIF(EN!AE:AE,"*artefact*")+COUNTIF(EN!AG:AG,"*artefact*")+COUNTIF(EN!AJ:AJ,"*artefact*")+COUNTIF(EN!AM:AM,"*artefact*")+COUNTIF(EN!AP:AP,"*artefact*")+COUNTIF(EN!AT:AT,"*artefact*")+COUNTIF(EN!AY:AY,"*artefact*")+COUNTIF(EN!BA:BA,"*artefact*")</f>
        <v>114</v>
      </c>
      <c r="D51" s="63">
        <f t="shared" si="27"/>
        <v>1.8006634023061126E-2</v>
      </c>
      <c r="E51" s="50">
        <f>COUNTIF(DE!F:F,"*artefact*")+COUNTIF(DE!I:I,"*artefact*")+COUNTIF(DE!L:L,"*artefact*")+COUNTIF(DE!O:O,"*artefact*")+COUNTIF(DE!R:R,"*artefact*")+COUNTIF(DE!X:X,"*artefact*")+COUNTIF(DE!AC:AC,"*artefact*")+COUNTIF(DE!AE:AE,"*artefact*")+COUNTIF(DE!AG:AG,"*artefact*")+COUNTIF(DE!AJ:AJ,"*artefact*")+COUNTIF(DE!AM:AM,"*artefact*")+COUNTIF(DE!AP:AP,"*artefact*")+COUNTIF(DE!AT:AT,"*artefact*")+COUNTIF(DE!AY:AY,"*artefact*")+COUNTIF(DE!BA:BA,"*artefact*")</f>
        <v>43</v>
      </c>
      <c r="F51" s="63">
        <f t="shared" si="29"/>
        <v>1.7179384738314023E-2</v>
      </c>
      <c r="G51" s="50">
        <f>COUNTIF(PRO!F:F,"*artefact*")+COUNTIF(PRO!I:I,"*artefact*")+COUNTIF(PRO!L:L,"*artefact*")+COUNTIF(PRO!O:O,"*artefact*")+COUNTIF(PRO!R:R,"*artefact*")+COUNTIF(PRO!X:X,"*artefact*")+COUNTIF(PRO!AC:AC,"*artefact*")+COUNTIF(PRO!AE:AE,"*artefact*")+COUNTIF(PRO!AG:AG,"*artefact*")+COUNTIF(PRO!AJ:AJ,"*artefact*")+COUNTIF(PRO!AM:AM,"*artefact*")+COUNTIF(PRO!AP:AP,"*artefact*")+COUNTIF(PRO!AT:AT,"*artefact*")+COUNTIF(PRO!AY:AY,"*artefact*")+COUNTIF(PRO!BA:BA,"*artefact*")</f>
        <v>44</v>
      </c>
      <c r="H51" s="63">
        <f t="shared" si="30"/>
        <v>2.0082154267457783E-2</v>
      </c>
      <c r="I51" s="50">
        <f>COUNTIF(NO!F:F,"*artefact*")+COUNTIF(NO!I:I,"*artefact*")+COUNTIF(NO!L:L,"*artefact*")+COUNTIF(NO!O:O,"*artefact*")+COUNTIF(NO!R:R,"*artefact*")+COUNTIF(NO!X:X,"*artefact*")+COUNTIF(NO!AC:AC,"*artefact*")+COUNTIF(NO!AE:AE,"*artefact*")+COUNTIF(NO!AG:AG,"*artefact*")+COUNTIF(NO!AJ:AJ,"*artefact*")+COUNTIF(NO!AM:AM,"*artefact*")+COUNTIF(NO!AP:AP,"*artefact*")+COUNTIF(NO!AT:AT,"*artefact*")+COUNTIF(NO!AY:AY,"*artefact*")+COUNTIF(NO!BA:BA,"*artefact*")</f>
        <v>113</v>
      </c>
      <c r="J51" s="63">
        <f t="shared" si="31"/>
        <v>1.7036031961405095E-2</v>
      </c>
      <c r="K51" s="56">
        <f t="shared" si="28"/>
        <v>157</v>
      </c>
      <c r="L51" s="63">
        <f t="shared" si="32"/>
        <v>1.7774255632288009E-2</v>
      </c>
      <c r="N51" s="106" t="s">
        <v>6106</v>
      </c>
      <c r="O51" s="78">
        <f>COUNTIF(EN!$AQ:$AQ,"1")</f>
        <v>1</v>
      </c>
      <c r="P51" s="78">
        <f>COUNTIF(DE!$AQ:$AQ,"1")</f>
        <v>1</v>
      </c>
      <c r="Q51" s="78">
        <f>COUNTIF(PRO!$AQ:$AQ,"1")</f>
        <v>1</v>
      </c>
      <c r="R51" s="78">
        <f>COUNTIF(NO!$AQ:$AQ,"1")</f>
        <v>1</v>
      </c>
      <c r="S51" s="78">
        <f t="shared" si="23"/>
        <v>2</v>
      </c>
      <c r="Y51" s="106">
        <v>1</v>
      </c>
      <c r="Z51" s="112">
        <f t="shared" si="24"/>
        <v>1.1764705882352941E-2</v>
      </c>
      <c r="AA51" s="112">
        <f t="shared" si="25"/>
        <v>3.6363636363636364E-3</v>
      </c>
      <c r="AB51" s="112">
        <f t="shared" si="26"/>
        <v>5.5555555555555558E-3</v>
      </c>
      <c r="AC51" s="106" t="s">
        <v>6106</v>
      </c>
    </row>
    <row r="52" spans="1:29" x14ac:dyDescent="0.25">
      <c r="A52" s="37"/>
      <c r="B52" s="36" t="s">
        <v>3423</v>
      </c>
      <c r="C52" s="50">
        <f>COUNTIF(EN!F:F,"*comparison*")+COUNTIF(EN!I:I,"*comparison*")+COUNTIF(EN!L:L,"*comparison*")+COUNTIF(EN!O:O,"*comparison*")+COUNTIF(EN!R:R,"*comparison*")+COUNTIF(EN!X:X,"*comparison*")+COUNTIF(EN!AC:AC,"*comparison*")+COUNTIF(EN!AE:AE,"*comparison*")+COUNTIF(EN!AG:AG,"*comparison*")+COUNTIF(EN!AJ:AJ,"*comparison*")+COUNTIF(EN!AM:AM,"*comparison*")+COUNTIF(EN!AP:AP,"*comparison*")+COUNTIF(EN!AT:AT,"*comparison*")+COUNTIF(EN!AY:AY,"*comparison*")+COUNTIF(EN!BA:BA,"*comparison*")</f>
        <v>172</v>
      </c>
      <c r="D52" s="63">
        <f t="shared" si="27"/>
        <v>2.7167903964618545E-2</v>
      </c>
      <c r="E52" s="50">
        <f>COUNTIF(DE!F:F,"*comparison*")+COUNTIF(DE!I:I,"*comparison*")+COUNTIF(DE!L:L,"*comparison*")+COUNTIF(DE!O:O,"*comparison*")+COUNTIF(DE!R:R,"*comparison*")+COUNTIF(DE!X:X,"*comparison*")+COUNTIF(DE!AC:AC,"*comparison*")+COUNTIF(DE!AE:AE,"*comparison*")+COUNTIF(DE!AG:AG,"*comparison*")+COUNTIF(DE!AJ:AJ,"*comparison*")+COUNTIF(DE!AM:AM,"*comparison*")+COUNTIF(DE!AP:AP,"*comparison*")+COUNTIF(DE!AT:AT,"*comparison*")+COUNTIF(DE!AY:AY,"*comparison*")+COUNTIF(DE!BA:BA,"*comparison*")</f>
        <v>82</v>
      </c>
      <c r="F52" s="63">
        <f t="shared" si="29"/>
        <v>3.2760687175389533E-2</v>
      </c>
      <c r="G52" s="50">
        <f>COUNTIF(PRO!F:F,"*comparison*")+COUNTIF(PRO!I:I,"*comparison*")+COUNTIF(PRO!L:L,"*comparison*")+COUNTIF(PRO!O:O,"*comparison*")+COUNTIF(PRO!R:R,"*comparison*")+COUNTIF(PRO!X:X,"*comparison*")+COUNTIF(PRO!AC:AC,"*comparison*")+COUNTIF(PRO!AE:AE,"*comparison*")+COUNTIF(PRO!AG:AG,"*comparison*")+COUNTIF(PRO!AJ:AJ,"*comparison*")+COUNTIF(PRO!AM:AM,"*comparison*")+COUNTIF(PRO!AP:AP,"*comparison*")+COUNTIF(PRO!AT:AT,"*comparison*")+COUNTIF(PRO!AY:AY,"*comparison*")+COUNTIF(PRO!BA:BA,"*comparison*")</f>
        <v>58</v>
      </c>
      <c r="H52" s="63">
        <f t="shared" si="30"/>
        <v>2.6471930625285259E-2</v>
      </c>
      <c r="I52" s="50">
        <f>COUNTIF(NO!F:F,"*comparison*")+COUNTIF(NO!I:I,"*comparison*")+COUNTIF(NO!L:L,"*comparison*")+COUNTIF(NO!O:O,"*comparison*")+COUNTIF(NO!R:R,"*comparison*")+COUNTIF(NO!X:X,"*comparison*")+COUNTIF(NO!AC:AC,"*comparison*")+COUNTIF(NO!AE:AE,"*comparison*")+COUNTIF(NO!AG:AG,"*comparison*")+COUNTIF(NO!AJ:AJ,"*comparison*")+COUNTIF(NO!AM:AM,"*comparison*")+COUNTIF(NO!AP:AP,"*comparison*")+COUNTIF(NO!AT:AT,"*comparison*")+COUNTIF(NO!AY:AY,"*comparison*")+COUNTIF(NO!BA:BA,"*comparison*")</f>
        <v>196</v>
      </c>
      <c r="J52" s="63">
        <f t="shared" si="31"/>
        <v>2.9549223579074326E-2</v>
      </c>
      <c r="K52" s="56">
        <f t="shared" si="28"/>
        <v>254</v>
      </c>
      <c r="L52" s="63">
        <f t="shared" si="32"/>
        <v>2.8755802105739841E-2</v>
      </c>
      <c r="N52" s="106" t="s">
        <v>6107</v>
      </c>
      <c r="O52" s="78">
        <f>COUNTIF(EN!$AQ:$AQ,"2")</f>
        <v>13</v>
      </c>
      <c r="P52" s="78">
        <f>COUNTIF(DE!$AQ:$AQ,"2")</f>
        <v>5</v>
      </c>
      <c r="Q52" s="78">
        <f>COUNTIF(PRO!$AQ:$AQ,"2")</f>
        <v>2</v>
      </c>
      <c r="R52" s="78">
        <f>COUNTIF(NO!$AQ:$AQ,"2")</f>
        <v>16</v>
      </c>
      <c r="S52" s="78">
        <f t="shared" si="23"/>
        <v>18</v>
      </c>
      <c r="U52" s="61"/>
      <c r="V52" s="61"/>
      <c r="W52" s="61"/>
      <c r="X52" s="61"/>
      <c r="Y52" s="106">
        <v>2</v>
      </c>
      <c r="Z52" s="112">
        <f t="shared" si="24"/>
        <v>2.3529411764705882E-2</v>
      </c>
      <c r="AA52" s="112">
        <f t="shared" si="25"/>
        <v>5.8181818181818182E-2</v>
      </c>
      <c r="AB52" s="112">
        <f t="shared" si="26"/>
        <v>0.05</v>
      </c>
      <c r="AC52" s="106" t="s">
        <v>6107</v>
      </c>
    </row>
    <row r="53" spans="1:29" x14ac:dyDescent="0.25">
      <c r="A53" s="37"/>
      <c r="B53" s="36" t="s">
        <v>4722</v>
      </c>
      <c r="C53" s="50">
        <f>COUNTIF(EN!F:F,"*evolution*")+COUNTIF(EN!I:I,"*evolution*")+COUNTIF(EN!L:L,"*evolution*")+COUNTIF(EN!O:O,"*evolution*")+COUNTIF(EN!R:R,"*evolution*")+COUNTIF(EN!X:X,"*evolution*")+COUNTIF(EN!AC:AC,"*evolution*")+COUNTIF(EN!AE:AE,"*evolution*")+COUNTIF(EN!AG:AG,"*evolution*")+COUNTIF(EN!AJ:AJ,"*evolution*")+COUNTIF(EN!AM:AM,"*evolution*")+COUNTIF(EN!AP:AP,"*evolution*")+COUNTIF(EN!AT:AT,"*evolution*")+COUNTIF(EN!AY:AY,"*evolution*")+COUNTIF(EN!BA:BA,"*evolution*")</f>
        <v>137</v>
      </c>
      <c r="D53" s="63">
        <f t="shared" si="27"/>
        <v>2.1639551413678723E-2</v>
      </c>
      <c r="E53" s="50">
        <f>COUNTIF(DE!F:F,"*evolution*")+COUNTIF(DE!I:I,"*evolution*")+COUNTIF(DE!L:L,"*evolution*")+COUNTIF(DE!O:O,"*evolution*")+COUNTIF(DE!R:R,"*evolution*")+COUNTIF(DE!X:X,"*evolution*")+COUNTIF(DE!AC:AC,"*evolution*")+COUNTIF(DE!AE:AE,"*evolution*")+COUNTIF(DE!AG:AG,"*evolution*")+COUNTIF(DE!AJ:AJ,"*evolution*")+COUNTIF(DE!AM:AM,"*evolution*")+COUNTIF(DE!AP:AP,"*evolution*")+COUNTIF(DE!AT:AT,"*evolution*")+COUNTIF(DE!AY:AY,"*evolution*")+COUNTIF(DE!BA:BA,"*evolution*")</f>
        <v>57</v>
      </c>
      <c r="F53" s="63">
        <f t="shared" si="29"/>
        <v>2.2772672792648822E-2</v>
      </c>
      <c r="G53" s="50">
        <f>COUNTIF(PRO!F:F,"*evolution*")+COUNTIF(PRO!I:I,"*evolution*")+COUNTIF(PRO!L:L,"*evolution*")+COUNTIF(PRO!O:O,"*evolution*")+COUNTIF(PRO!R:R,"*evolution*")+COUNTIF(PRO!X:X,"*evolution*")+COUNTIF(PRO!AC:AC,"*evolution*")+COUNTIF(PRO!AE:AE,"*evolution*")+COUNTIF(PRO!AG:AG,"*evolution*")+COUNTIF(PRO!AJ:AJ,"*evolution*")+COUNTIF(PRO!AM:AM,"*evolution*")+COUNTIF(PRO!AP:AP,"*evolution*")+COUNTIF(PRO!AT:AT,"*evolution*")+COUNTIF(PRO!AY:AY,"*evolution*")+COUNTIF(PRO!BA:BA,"*evolution*")</f>
        <v>42</v>
      </c>
      <c r="H53" s="63">
        <f t="shared" si="30"/>
        <v>1.9169329073482427E-2</v>
      </c>
      <c r="I53" s="50">
        <f>COUNTIF(NO!F:F,"*evolution*")+COUNTIF(NO!I:I,"*evolution*")+COUNTIF(NO!L:L,"*evolution*")+COUNTIF(NO!O:O,"*evolution*")+COUNTIF(NO!R:R,"*evolution*")+COUNTIF(NO!X:X,"*evolution*")+COUNTIF(NO!AC:AC,"*evolution*")+COUNTIF(NO!AE:AE,"*evolution*")+COUNTIF(NO!AG:AG,"*evolution*")+COUNTIF(NO!AJ:AJ,"*evolution*")+COUNTIF(NO!AM:AM,"*evolution*")+COUNTIF(NO!AP:AP,"*evolution*")+COUNTIF(NO!AT:AT,"*evolution*")+COUNTIF(NO!AY:AY,"*evolution*")+COUNTIF(NO!BA:BA,"*evolution*")</f>
        <v>152</v>
      </c>
      <c r="J53" s="63">
        <f t="shared" si="31"/>
        <v>2.2915724408261721E-2</v>
      </c>
      <c r="K53" s="56">
        <f t="shared" si="28"/>
        <v>194</v>
      </c>
      <c r="L53" s="63">
        <f t="shared" si="32"/>
        <v>2.1963092946903656E-2</v>
      </c>
      <c r="N53" s="106" t="s">
        <v>6108</v>
      </c>
      <c r="O53" s="78">
        <f>COUNTIF(EN!$AQ:$AQ,"3")</f>
        <v>75</v>
      </c>
      <c r="P53" s="78">
        <f>COUNTIF(DE!$AQ:$AQ,"3")</f>
        <v>34</v>
      </c>
      <c r="Q53" s="78">
        <f>COUNTIF(PRO!$AQ:$AQ,"3")</f>
        <v>31</v>
      </c>
      <c r="R53" s="78">
        <f>COUNTIF(NO!$AQ:$AQ,"3")</f>
        <v>78</v>
      </c>
      <c r="S53" s="78">
        <f t="shared" si="23"/>
        <v>109</v>
      </c>
      <c r="Y53" s="106">
        <v>3</v>
      </c>
      <c r="Z53" s="112">
        <f t="shared" si="24"/>
        <v>0.36470588235294116</v>
      </c>
      <c r="AA53" s="112">
        <f t="shared" si="25"/>
        <v>0.28363636363636363</v>
      </c>
      <c r="AB53" s="112">
        <f t="shared" si="26"/>
        <v>0.30277777777777776</v>
      </c>
      <c r="AC53" s="106" t="s">
        <v>6108</v>
      </c>
    </row>
    <row r="54" spans="1:29" x14ac:dyDescent="0.25">
      <c r="A54" s="38" t="s">
        <v>6033</v>
      </c>
      <c r="B54" s="39" t="s">
        <v>3500</v>
      </c>
      <c r="C54" s="52">
        <f>COUNTIF(EN!F:F,"*rejection*")+COUNTIF(EN!I:I,"*rejection*")+COUNTIF(EN!L:L,"*rejection*")+COUNTIF(EN!O:O,"*rejection*")+COUNTIF(EN!R:R,"*rejection*")+COUNTIF(EN!X:X,"*rejection*")+COUNTIF(EN!AC:AC,"*rejection*")+COUNTIF(EN!AE:AE,"*rejection*")+COUNTIF(EN!AG:AG,"*rejection*")+COUNTIF(EN!AJ:AJ,"*rejection*")+COUNTIF(EN!AM:AM,"*rejection*")+COUNTIF(EN!AP:AP,"*rejection*")+COUNTIF(EN!AT:AT,"*rejection*")+COUNTIF(EN!AY:AY,"*rejection*")+COUNTIF(EN!BA:BA,"*rejection*")</f>
        <v>150</v>
      </c>
      <c r="D54" s="64">
        <f t="shared" si="27"/>
        <v>2.3692939504027798E-2</v>
      </c>
      <c r="E54" s="52">
        <f>COUNTIF(DE!F:F,"*rejection*")+COUNTIF(DE!I:I,"*rejection*")+COUNTIF(DE!L:L,"*rejection*")+COUNTIF(DE!O:O,"*rejection*")+COUNTIF(DE!R:R,"*rejection*")+COUNTIF(DE!X:X,"*rejection*")+COUNTIF(DE!AC:AC,"*rejection*")+COUNTIF(DE!AE:AE,"*rejection*")+COUNTIF(DE!AG:AG,"*rejection*")+COUNTIF(DE!AJ:AJ,"*rejection*")+COUNTIF(DE!AM:AM,"*rejection*")+COUNTIF(DE!AP:AP,"*rejection*")+COUNTIF(DE!AT:AT,"*rejection*")+COUNTIF(DE!AY:AY,"*rejection*")+COUNTIF(DE!BA:BA,"*rejection*")</f>
        <v>93</v>
      </c>
      <c r="F54" s="64">
        <f t="shared" si="29"/>
        <v>3.7155413503795448E-2</v>
      </c>
      <c r="G54" s="52">
        <f>COUNTIF(PRO!F:F,"*rejection*")+COUNTIF(PRO!I:I,"*rejection*")+COUNTIF(PRO!L:L,"*rejection*")+COUNTIF(PRO!O:O,"*rejection*")+COUNTIF(PRO!R:R,"*rejection*")+COUNTIF(PRO!X:X,"*rejection*")+COUNTIF(PRO!AC:AC,"*rejection*")+COUNTIF(PRO!AE:AE,"*rejection*")+COUNTIF(PRO!AG:AG,"*rejection*")+COUNTIF(PRO!AJ:AJ,"*rejection*")+COUNTIF(PRO!AM:AM,"*rejection*")+COUNTIF(PRO!AP:AP,"*rejection*")+COUNTIF(PRO!AT:AT,"*rejection*")+COUNTIF(PRO!AY:AY,"*rejection*")+COUNTIF(PRO!BA:BA,"*rejection*")</f>
        <v>64</v>
      </c>
      <c r="H54" s="64">
        <f t="shared" si="30"/>
        <v>2.9210406207211319E-2</v>
      </c>
      <c r="I54" s="52">
        <f>COUNTIF(NO!F:F,"*rejection*")+COUNTIF(NO!I:I,"*rejection*")+COUNTIF(NO!L:L,"*rejection*")+COUNTIF(NO!O:O,"*rejection*")+COUNTIF(NO!R:R,"*rejection*")+COUNTIF(NO!X:X,"*rejection*")+COUNTIF(NO!AC:AC,"*rejection*")+COUNTIF(NO!AE:AE,"*rejection*")+COUNTIF(NO!AG:AG,"*rejection*")+COUNTIF(NO!AJ:AJ,"*rejection*")+COUNTIF(NO!AM:AM,"*rejection*")+COUNTIF(NO!AP:AP,"*rejection*")+COUNTIF(NO!AT:AT,"*rejection*")+COUNTIF(NO!AY:AY,"*rejection*")+COUNTIF(NO!BA:BA,"*rejection*")</f>
        <v>179</v>
      </c>
      <c r="J54" s="64">
        <f t="shared" si="31"/>
        <v>2.6986280717624E-2</v>
      </c>
      <c r="K54" s="57">
        <f t="shared" si="28"/>
        <v>243</v>
      </c>
      <c r="L54" s="64">
        <f t="shared" si="32"/>
        <v>2.7510472093286539E-2</v>
      </c>
      <c r="N54" s="106" t="s">
        <v>6109</v>
      </c>
      <c r="O54" s="78">
        <f>COUNTIF(EN!$AQ:$AQ,"4")</f>
        <v>138</v>
      </c>
      <c r="P54" s="78">
        <f>COUNTIF(DE!$AQ:$AQ,"4")</f>
        <v>48</v>
      </c>
      <c r="Q54" s="78">
        <f>COUNTIF(PRO!$AQ:$AQ,"4")</f>
        <v>42</v>
      </c>
      <c r="R54" s="78">
        <f>COUNTIF(NO!$AQ:$AQ,"4")</f>
        <v>143</v>
      </c>
      <c r="S54" s="78">
        <f t="shared" si="23"/>
        <v>186</v>
      </c>
      <c r="U54" s="61" t="s">
        <v>6114</v>
      </c>
      <c r="V54" s="61" t="s">
        <v>6113</v>
      </c>
      <c r="W54" s="61" t="s">
        <v>6115</v>
      </c>
      <c r="X54" s="61" t="s">
        <v>6116</v>
      </c>
      <c r="Y54" s="106">
        <v>4</v>
      </c>
      <c r="Z54" s="112">
        <f t="shared" si="24"/>
        <v>0.49411764705882355</v>
      </c>
      <c r="AA54" s="112">
        <f t="shared" si="25"/>
        <v>0.52</v>
      </c>
      <c r="AB54" s="112">
        <f t="shared" si="26"/>
        <v>0.51666666666666672</v>
      </c>
      <c r="AC54" s="106" t="s">
        <v>6109</v>
      </c>
    </row>
    <row r="55" spans="1:29" x14ac:dyDescent="0.25">
      <c r="A55" s="39"/>
      <c r="B55" s="39" t="s">
        <v>3346</v>
      </c>
      <c r="C55" s="52">
        <f>COUNTIF(EN!F:F,"*approval*")+COUNTIF(EN!I:I,"*approval*")+COUNTIF(EN!L:L,"*approval*")+COUNTIF(EN!O:O,"*approval*")+COUNTIF(EN!R:R,"*approval*")+COUNTIF(EN!X:X,"*approval*")+COUNTIF(EN!AC:AC,"*approval*")+COUNTIF(EN!AE:AE,"*approval*")+COUNTIF(EN!AG:AG,"*approval*")+COUNTIF(EN!AJ:AJ,"*approval*")+COUNTIF(EN!AM:AM,"*approval*")+COUNTIF(EN!AP:AP,"*approval*")+COUNTIF(EN!AT:AT,"*approval*")+COUNTIF(EN!AY:AY,"*approval*")+COUNTIF(EN!BA:BA,"*approval*")</f>
        <v>530</v>
      </c>
      <c r="D55" s="64">
        <f t="shared" si="27"/>
        <v>8.3715052914231564E-2</v>
      </c>
      <c r="E55" s="52">
        <f>COUNTIF(DE!F:F,"*approval*")+COUNTIF(DE!I:I,"*approval*")+COUNTIF(DE!L:L,"*approval*")+COUNTIF(DE!O:O,"*approval*")+COUNTIF(DE!R:R,"*approval*")+COUNTIF(DE!X:X,"*approval*")+COUNTIF(DE!AC:AC,"*approval*")+COUNTIF(DE!AE:AE,"*approval*")+COUNTIF(DE!AG:AG,"*approval*")+COUNTIF(DE!AJ:AJ,"*approval*")+COUNTIF(DE!AM:AM,"*approval*")+COUNTIF(DE!AP:AP,"*approval*")+COUNTIF(DE!AT:AT,"*approval*")+COUNTIF(DE!AY:AY,"*approval*")+COUNTIF(DE!BA:BA,"*approval*")</f>
        <v>126</v>
      </c>
      <c r="F55" s="64">
        <f t="shared" si="29"/>
        <v>5.0339592489013187E-2</v>
      </c>
      <c r="G55" s="52">
        <f>COUNTIF(PRO!F:F,"*approval*")+COUNTIF(PRO!I:I,"*approval*")+COUNTIF(PRO!L:L,"*approval*")+COUNTIF(PRO!O:O,"*approval*")+COUNTIF(PRO!R:R,"*approval*")+COUNTIF(PRO!X:X,"*approval*")+COUNTIF(PRO!AC:AC,"*approval*")+COUNTIF(PRO!AE:AE,"*approval*")+COUNTIF(PRO!AG:AG,"*approval*")+COUNTIF(PRO!AJ:AJ,"*approval*")+COUNTIF(PRO!AM:AM,"*approval*")+COUNTIF(PRO!AP:AP,"*approval*")+COUNTIF(PRO!AT:AT,"*approval*")+COUNTIF(PRO!AY:AY,"*approval*")+COUNTIF(PRO!BA:BA,"*approval*")</f>
        <v>135</v>
      </c>
      <c r="H55" s="64">
        <f t="shared" si="30"/>
        <v>6.1615700593336376E-2</v>
      </c>
      <c r="I55" s="52">
        <f>COUNTIF(NO!F:F,"*approval*")+COUNTIF(NO!I:I,"*approval*")+COUNTIF(NO!L:L,"*approval*")+COUNTIF(NO!O:O,"*approval*")+COUNTIF(NO!R:R,"*approval*")+COUNTIF(NO!X:X,"*approval*")+COUNTIF(NO!AC:AC,"*approval*")+COUNTIF(NO!AE:AE,"*approval*")+COUNTIF(NO!AG:AG,"*approval*")+COUNTIF(NO!AJ:AJ,"*approval*")+COUNTIF(NO!AM:AM,"*approval*")+COUNTIF(NO!AP:AP,"*approval*")+COUNTIF(NO!AT:AT,"*approval*")+COUNTIF(NO!AY:AY,"*approval*")+COUNTIF(NO!BA:BA,"*approval*")</f>
        <v>521</v>
      </c>
      <c r="J55" s="64">
        <f t="shared" si="31"/>
        <v>7.8546660636212878E-2</v>
      </c>
      <c r="K55" s="57">
        <f t="shared" si="28"/>
        <v>656</v>
      </c>
      <c r="L55" s="64">
        <f t="shared" si="32"/>
        <v>7.4266953469942262E-2</v>
      </c>
      <c r="N55" s="106" t="s">
        <v>6110</v>
      </c>
      <c r="O55" s="78">
        <f>COUNTIF(EN!$AQ:$AQ,"5")</f>
        <v>32</v>
      </c>
      <c r="P55" s="78">
        <f>COUNTIF(DE!$AQ:$AQ,"5")</f>
        <v>13</v>
      </c>
      <c r="Q55" s="78">
        <f>COUNTIF(PRO!$AQ:$AQ,"5")</f>
        <v>9</v>
      </c>
      <c r="R55" s="78">
        <f>COUNTIF(NO!$AQ:$AQ,"5")</f>
        <v>36</v>
      </c>
      <c r="S55" s="78">
        <f t="shared" si="23"/>
        <v>45</v>
      </c>
      <c r="T55" s="60" t="s">
        <v>6092</v>
      </c>
      <c r="U55" s="61">
        <f>COUNTIF(PRO!$AR:$AR,"*physical*")</f>
        <v>12</v>
      </c>
      <c r="V55" s="61">
        <f>COUNTIF(PRO!$AR:$AR,"*Wiederaufbau")</f>
        <v>7</v>
      </c>
      <c r="W55" s="61">
        <f>COUNTIF(NO!$AR:$AR,"*physical*")</f>
        <v>75</v>
      </c>
      <c r="X55">
        <f>COUNTIF(NO!$AR:$AR,"*Wiederaufbau")</f>
        <v>12</v>
      </c>
      <c r="Y55" s="106">
        <v>5</v>
      </c>
      <c r="Z55" s="112">
        <f t="shared" si="24"/>
        <v>0.10588235294117647</v>
      </c>
      <c r="AA55" s="112">
        <f t="shared" si="25"/>
        <v>0.13090909090909092</v>
      </c>
      <c r="AB55" s="112">
        <f t="shared" si="26"/>
        <v>0.125</v>
      </c>
      <c r="AC55" s="106" t="s">
        <v>6110</v>
      </c>
    </row>
    <row r="56" spans="1:29" x14ac:dyDescent="0.25">
      <c r="A56" s="39"/>
      <c r="B56" s="39" t="s">
        <v>3390</v>
      </c>
      <c r="C56" s="52">
        <f>COUNTIF(EN!F:F,"*sceptical*")+COUNTIF(EN!I:I,"*sceptical*")+COUNTIF(EN!L:L,"*sceptical*")+COUNTIF(EN!O:O,"*sceptical*")+COUNTIF(EN!R:R,"*sceptical*")+COUNTIF(EN!X:X,"*sceptical*")+COUNTIF(EN!AC:AC,"*sceptical*")+COUNTIF(EN!AE:AE,"*sceptical*")+COUNTIF(EN!AG:AG,"*sceptical*")+COUNTIF(EN!AJ:AJ,"*sceptical*")+COUNTIF(EN!AM:AM,"*sceptical*")+COUNTIF(EN!AP:AP,"*sceptical*")+COUNTIF(EN!AT:AT,"*sceptical*")+COUNTIF(EN!AY:AY,"*sceptical*")+COUNTIF(EN!BA:BA,"*sceptical*")</f>
        <v>152</v>
      </c>
      <c r="D56" s="64">
        <f t="shared" si="27"/>
        <v>2.4008845364081505E-2</v>
      </c>
      <c r="E56" s="52">
        <f>COUNTIF(DE!F:F,"*sceptical*")+COUNTIF(DE!I:I,"*sceptical*")+COUNTIF(DE!L:L,"*sceptical*")+COUNTIF(DE!O:O,"*sceptical*")+COUNTIF(DE!R:R,"*sceptical*")+COUNTIF(DE!X:X,"*sceptical*")+COUNTIF(DE!AC:AC,"*sceptical*")+COUNTIF(DE!AE:AE,"*sceptical*")+COUNTIF(DE!AG:AG,"*sceptical*")+COUNTIF(DE!AJ:AJ,"*sceptical*")+COUNTIF(DE!AM:AM,"*sceptical*")+COUNTIF(DE!AP:AP,"*sceptical*")+COUNTIF(DE!AT:AT,"*sceptical*")+COUNTIF(DE!AY:AY,"*sceptical*")+COUNTIF(DE!BA:BA,"*sceptical*")</f>
        <v>60</v>
      </c>
      <c r="F56" s="64">
        <f t="shared" si="29"/>
        <v>2.3971234518577706E-2</v>
      </c>
      <c r="G56" s="52">
        <f>COUNTIF(PRO!F:F,"*sceptical*")+COUNTIF(PRO!I:I,"*sceptical*")+COUNTIF(PRO!L:L,"*sceptical*")+COUNTIF(PRO!O:O,"*sceptical*")+COUNTIF(PRO!R:R,"*sceptical*")+COUNTIF(PRO!X:X,"*sceptical*")+COUNTIF(PRO!AC:AC,"*sceptical*")+COUNTIF(PRO!AE:AE,"*sceptical*")+COUNTIF(PRO!AG:AG,"*sceptical*")+COUNTIF(PRO!AJ:AJ,"*sceptical*")+COUNTIF(PRO!AM:AM,"*sceptical*")+COUNTIF(PRO!AP:AP,"*sceptical*")+COUNTIF(PRO!AT:AT,"*sceptical*")+COUNTIF(PRO!AY:AY,"*sceptical*")+COUNTIF(PRO!BA:BA,"*sceptical*")</f>
        <v>57</v>
      </c>
      <c r="H56" s="64">
        <f t="shared" si="30"/>
        <v>2.6015518028297581E-2</v>
      </c>
      <c r="I56" s="52">
        <f>COUNTIF(NO!F:F,"*sceptical*")+COUNTIF(NO!I:I,"*sceptical*")+COUNTIF(NO!L:L,"*sceptical*")+COUNTIF(NO!O:O,"*sceptical*")+COUNTIF(NO!R:R,"*sceptical*")+COUNTIF(NO!X:X,"*sceptical*")+COUNTIF(NO!AC:AC,"*sceptical*")+COUNTIF(NO!AE:AE,"*sceptical*")+COUNTIF(NO!AG:AG,"*sceptical*")+COUNTIF(NO!AJ:AJ,"*sceptical*")+COUNTIF(NO!AM:AM,"*sceptical*")+COUNTIF(NO!AP:AP,"*sceptical*")+COUNTIF(NO!AT:AT,"*sceptical*")+COUNTIF(NO!AY:AY,"*sceptical*")+COUNTIF(NO!BA:BA,"*sceptical*")</f>
        <v>155</v>
      </c>
      <c r="J56" s="64">
        <f t="shared" si="31"/>
        <v>2.3368008442635309E-2</v>
      </c>
      <c r="K56" s="57">
        <f t="shared" si="28"/>
        <v>212</v>
      </c>
      <c r="L56" s="64">
        <f t="shared" si="32"/>
        <v>2.4000905694554511E-2</v>
      </c>
    </row>
    <row r="57" spans="1:29" x14ac:dyDescent="0.25">
      <c r="A57" s="40"/>
      <c r="B57" s="39" t="s">
        <v>3247</v>
      </c>
      <c r="C57" s="52">
        <f>COUNTIF(EN!F:F,"*confirmation*")+COUNTIF(EN!I:I,"*confirmation*")+COUNTIF(EN!L:L,"*confirmation*")+COUNTIF(EN!O:O,"*confirmation*")+COUNTIF(EN!R:R,"*confirmation*")+COUNTIF(EN!X:X,"*confirmation*")+COUNTIF(EN!AC:AC,"*confirmation*")+COUNTIF(EN!AE:AE,"*confirmation*")+COUNTIF(EN!AG:AG,"*confirmation*")+COUNTIF(EN!AJ:AJ,"*confirmation*")+COUNTIF(EN!AM:AM,"*confirmation*")+COUNTIF(EN!AP:AP,"*confirmation*")+COUNTIF(EN!AT:AT,"*confirmation*")+COUNTIF(EN!AY:AY,"*confirmation*")+COUNTIF(EN!BA:BA,"*confirmation*")</f>
        <v>93</v>
      </c>
      <c r="D57" s="64">
        <f t="shared" si="27"/>
        <v>1.4689622492497235E-2</v>
      </c>
      <c r="E57" s="52">
        <f>COUNTIF(DE!F:F,"*confirmation*")+COUNTIF(DE!I:I,"*confirmation*")+COUNTIF(DE!L:L,"*confirmation*")+COUNTIF(DE!O:O,"*confirmation*")+COUNTIF(DE!R:R,"*confirmation*")+COUNTIF(DE!X:X,"*confirmation*")+COUNTIF(DE!AC:AC,"*confirmation*")+COUNTIF(DE!AE:AE,"*confirmation*")+COUNTIF(DE!AG:AG,"*confirmation*")+COUNTIF(DE!AJ:AJ,"*confirmation*")+COUNTIF(DE!AM:AM,"*confirmation*")+COUNTIF(DE!AP:AP,"*confirmation*")+COUNTIF(DE!AT:AT,"*confirmation*")+COUNTIF(DE!AY:AY,"*confirmation*")+COUNTIF(DE!BA:BA,"*confirmation*")</f>
        <v>21</v>
      </c>
      <c r="F57" s="64">
        <f t="shared" si="29"/>
        <v>8.3899320815021966E-3</v>
      </c>
      <c r="G57" s="52">
        <f>COUNTIF(PRO!F:F,"*confirmation*")+COUNTIF(PRO!I:I,"*confirmation*")+COUNTIF(PRO!L:L,"*confirmation*")+COUNTIF(PRO!O:O,"*confirmation*")+COUNTIF(PRO!R:R,"*confirmation*")+COUNTIF(PRO!X:X,"*confirmation*")+COUNTIF(PRO!AC:AC,"*confirmation*")+COUNTIF(PRO!AE:AE,"*confirmation*")+COUNTIF(PRO!AG:AG,"*confirmation*")+COUNTIF(PRO!AJ:AJ,"*confirmation*")+COUNTIF(PRO!AM:AM,"*confirmation*")+COUNTIF(PRO!AP:AP,"*confirmation*")+COUNTIF(PRO!AT:AT,"*confirmation*")+COUNTIF(PRO!AY:AY,"*confirmation*")+COUNTIF(PRO!BA:BA,"*confirmation*")</f>
        <v>14</v>
      </c>
      <c r="H57" s="64">
        <f t="shared" si="30"/>
        <v>6.3897763578274758E-3</v>
      </c>
      <c r="I57" s="52">
        <f>COUNTIF(NO!F:F,"*confirmation*")+COUNTIF(NO!I:I,"*confirmation*")+COUNTIF(NO!L:L,"*confirmation*")+COUNTIF(NO!O:O,"*confirmation*")+COUNTIF(NO!R:R,"*confirmation*")+COUNTIF(NO!X:X,"*confirmation*")+COUNTIF(NO!AC:AC,"*confirmation*")+COUNTIF(NO!AE:AE,"*confirmation*")+COUNTIF(NO!AG:AG,"*confirmation*")+COUNTIF(NO!AJ:AJ,"*confirmation*")+COUNTIF(NO!AM:AM,"*confirmation*")+COUNTIF(NO!AP:AP,"*confirmation*")+COUNTIF(NO!AT:AT,"*confirmation*")+COUNTIF(NO!AY:AY,"*confirmation*")+COUNTIF(NO!BA:BA,"*confirmation*")</f>
        <v>100</v>
      </c>
      <c r="J57" s="64">
        <f t="shared" si="31"/>
        <v>1.5076134479119555E-2</v>
      </c>
      <c r="K57" s="57">
        <f t="shared" si="28"/>
        <v>114</v>
      </c>
      <c r="L57" s="64">
        <f t="shared" si="32"/>
        <v>1.2906147401788746E-2</v>
      </c>
      <c r="N57" s="111" t="s">
        <v>6112</v>
      </c>
      <c r="O57" s="37" t="s">
        <v>6025</v>
      </c>
      <c r="P57" s="36" t="s">
        <v>6119</v>
      </c>
      <c r="Q57" s="36" t="s">
        <v>6027</v>
      </c>
      <c r="R57" s="36" t="s">
        <v>6120</v>
      </c>
      <c r="S57" s="36" t="s">
        <v>6047</v>
      </c>
      <c r="T57" s="36" t="s">
        <v>6121</v>
      </c>
      <c r="U57" s="36" t="s">
        <v>6049</v>
      </c>
      <c r="V57" s="36" t="s">
        <v>6126</v>
      </c>
      <c r="W57" s="36" t="s">
        <v>6084</v>
      </c>
      <c r="X57" s="36" t="s">
        <v>6045</v>
      </c>
    </row>
    <row r="58" spans="1:29" x14ac:dyDescent="0.25">
      <c r="A58" s="40"/>
      <c r="B58" s="39" t="s">
        <v>6034</v>
      </c>
      <c r="C58" s="52">
        <f>COUNTIF(EN!F:F,"*change*")+COUNTIF(EN!I:I,"*change*")+COUNTIF(EN!L:L,"*change*")+COUNTIF(EN!O:O,"*change*")+COUNTIF(EN!R:R,"*change*")+COUNTIF(EN!X:X,"*change*")+COUNTIF(EN!AC:AC,"*change*")+COUNTIF(EN!AE:AE,"*change*")+COUNTIF(EN!AG:AG,"*change*")+COUNTIF(EN!AJ:AJ,"*change*")+COUNTIF(EN!AM:AM,"*change*")+COUNTIF(EN!AP:AP,"*change*")+COUNTIF(EN!AT:AT,"*change*")+COUNTIF(EN!AY:AY,"*change*")+COUNTIF(EN!BA:BA,"*change*")</f>
        <v>36</v>
      </c>
      <c r="D58" s="64">
        <f t="shared" si="27"/>
        <v>5.6863054809666719E-3</v>
      </c>
      <c r="E58" s="52">
        <f>COUNTIF(DE!F:F,"*change*")+COUNTIF(DE!I:I,"*change*")+COUNTIF(DE!L:L,"*change*")+COUNTIF(DE!O:O,"*change*")+COUNTIF(DE!R:R,"*change*")+COUNTIF(DE!X:X,"*change*")+COUNTIF(DE!AC:AC,"*change*")+COUNTIF(DE!AE:AE,"*change*")+COUNTIF(DE!AG:AG,"*change*")+COUNTIF(DE!AJ:AJ,"*change*")+COUNTIF(DE!AM:AM,"*change*")+COUNTIF(DE!AP:AP,"*change*")+COUNTIF(DE!AT:AT,"*change*")+COUNTIF(DE!AY:AY,"*change*")+COUNTIF(DE!BA:BA,"*change*")</f>
        <v>17</v>
      </c>
      <c r="F58" s="64">
        <f t="shared" si="29"/>
        <v>6.7918497802636835E-3</v>
      </c>
      <c r="G58" s="52">
        <f>COUNTIF(PRO!F:F,"*change*")+COUNTIF(PRO!I:I,"*change*")+COUNTIF(PRO!L:L,"*change*")+COUNTIF(PRO!O:O,"*change*")+COUNTIF(PRO!R:R,"*change*")+COUNTIF(PRO!X:X,"*change*")+COUNTIF(PRO!AC:AC,"*change*")+COUNTIF(PRO!AE:AE,"*change*")+COUNTIF(PRO!AG:AG,"*change*")+COUNTIF(PRO!AJ:AJ,"*change*")+COUNTIF(PRO!AM:AM,"*change*")+COUNTIF(PRO!AP:AP,"*change*")+COUNTIF(PRO!AT:AT,"*change*")+COUNTIF(PRO!AY:AY,"*change*")+COUNTIF(PRO!BA:BA,"*change*")</f>
        <v>11</v>
      </c>
      <c r="H58" s="64">
        <f t="shared" si="30"/>
        <v>5.0205385668644457E-3</v>
      </c>
      <c r="I58" s="52">
        <f>COUNTIF(NO!F:F,"*change*")+COUNTIF(NO!I:I,"*change*")+COUNTIF(NO!L:L,"*change*")+COUNTIF(NO!O:O,"*change*")+COUNTIF(NO!R:R,"*change*")+COUNTIF(NO!X:X,"*change*")+COUNTIF(NO!AC:AC,"*change*")+COUNTIF(NO!AE:AE,"*change*")+COUNTIF(NO!AG:AG,"*change*")+COUNTIF(NO!AJ:AJ,"*change*")+COUNTIF(NO!AM:AM,"*change*")+COUNTIF(NO!AP:AP,"*change*")+COUNTIF(NO!AT:AT,"*change*")+COUNTIF(NO!AY:AY,"*change*")+COUNTIF(NO!BA:BA,"*change*")</f>
        <v>42</v>
      </c>
      <c r="J58" s="64">
        <f t="shared" si="31"/>
        <v>6.3319764812302124E-3</v>
      </c>
      <c r="K58" s="57">
        <f t="shared" si="28"/>
        <v>53</v>
      </c>
      <c r="L58" s="64">
        <f t="shared" si="32"/>
        <v>6.0002264236386276E-3</v>
      </c>
      <c r="N58" s="36" t="s">
        <v>6122</v>
      </c>
      <c r="O58" s="37">
        <f>COUNTIF(EN!$AR:$AR,"JP*")</f>
        <v>9</v>
      </c>
      <c r="P58" s="63">
        <f>O58/259</f>
        <v>3.4749034749034749E-2</v>
      </c>
      <c r="Q58" s="37">
        <f>COUNTIF(DE!$AR:$AR,"JP*")</f>
        <v>5</v>
      </c>
      <c r="R58" s="63">
        <f>Q58/101</f>
        <v>4.9504950495049507E-2</v>
      </c>
      <c r="S58" s="37">
        <f>COUNTIF(PRO!$AR:$AR,"JP*")</f>
        <v>5</v>
      </c>
      <c r="T58" s="63">
        <f>S58/85</f>
        <v>5.8823529411764705E-2</v>
      </c>
      <c r="U58" s="37">
        <f>COUNTIF(NO!$AR:$AR,"JP*")</f>
        <v>9</v>
      </c>
      <c r="V58" s="63">
        <f>U58/275</f>
        <v>3.272727272727273E-2</v>
      </c>
      <c r="W58" s="37">
        <f>SUM(O58+Q58)</f>
        <v>14</v>
      </c>
      <c r="X58" s="63">
        <f>W58/360</f>
        <v>3.888888888888889E-2</v>
      </c>
    </row>
    <row r="59" spans="1:29" x14ac:dyDescent="0.25">
      <c r="A59" s="40"/>
      <c r="B59" s="39" t="s">
        <v>4274</v>
      </c>
      <c r="C59" s="52">
        <f>COUNTIF(EN!F:F,"*bias*")+COUNTIF(EN!I:I,"*bias*")+COUNTIF(EN!L:L,"*bias*")+COUNTIF(EN!O:O,"*bias*")+COUNTIF(EN!R:R,"*bias*")+COUNTIF(EN!X:X,"*bias*")+COUNTIF(EN!AC:AC,"*bias*")+COUNTIF(EN!AE:AE,"*bias*")+COUNTIF(EN!AG:AG,"*bias*")+COUNTIF(EN!AJ:AJ,"*bias*")+COUNTIF(EN!AM:AM,"*bias*")+COUNTIF(EN!AP:AP,"*bias*")+COUNTIF(EN!AT:AT,"*bias*")+COUNTIF(EN!AY:AY,"*bias*")+COUNTIF(EN!BA:BA,"*bias*")</f>
        <v>113</v>
      </c>
      <c r="D59" s="64">
        <f t="shared" si="27"/>
        <v>1.7848681093034276E-2</v>
      </c>
      <c r="E59" s="52">
        <f>COUNTIF(DE!F:F,"*bias*")+COUNTIF(DE!I:I,"*bias*")+COUNTIF(DE!L:L,"*bias*")+COUNTIF(DE!O:O,"*bias*")+COUNTIF(DE!R:R,"*bias*")+COUNTIF(DE!X:X,"*bias*")+COUNTIF(DE!AC:AC,"*bias*")+COUNTIF(DE!AE:AE,"*bias*")+COUNTIF(DE!AG:AG,"*bias*")+COUNTIF(DE!AJ:AJ,"*bias*")+COUNTIF(DE!AM:AM,"*bias*")+COUNTIF(DE!AP:AP,"*bias*")+COUNTIF(DE!AT:AT,"*bias*")+COUNTIF(DE!AY:AY,"*bias*")+COUNTIF(DE!BA:BA,"*bias*")</f>
        <v>23</v>
      </c>
      <c r="F59" s="64">
        <f t="shared" si="29"/>
        <v>9.1889732321214536E-3</v>
      </c>
      <c r="G59" s="52">
        <f>COUNTIF(PRO!F:F,"*bias*")+COUNTIF(PRO!I:I,"*bias*")+COUNTIF(PRO!L:L,"*bias*")+COUNTIF(PRO!O:O,"*bias*")+COUNTIF(PRO!R:R,"*bias*")+COUNTIF(PRO!X:X,"*bias*")+COUNTIF(PRO!AC:AC,"*bias*")+COUNTIF(PRO!AE:AE,"*bias*")+COUNTIF(PRO!AG:AG,"*bias*")+COUNTIF(PRO!AJ:AJ,"*bias*")+COUNTIF(PRO!AM:AM,"*bias*")+COUNTIF(PRO!AP:AP,"*bias*")+COUNTIF(PRO!AT:AT,"*bias*")+COUNTIF(PRO!AY:AY,"*bias*")+COUNTIF(PRO!BA:BA,"*bias*")</f>
        <v>24</v>
      </c>
      <c r="H59" s="64">
        <f t="shared" si="30"/>
        <v>1.0953902327704245E-2</v>
      </c>
      <c r="I59" s="52">
        <f>COUNTIF(NO!F:F,"*bias*")+COUNTIF(NO!I:I,"*bias*")+COUNTIF(NO!L:L,"*bias*")+COUNTIF(NO!O:O,"*bias*")+COUNTIF(NO!R:R,"*bias*")+COUNTIF(NO!X:X,"*bias*")+COUNTIF(NO!AC:AC,"*bias*")+COUNTIF(NO!AE:AE,"*bias*")+COUNTIF(NO!AG:AG,"*bias*")+COUNTIF(NO!AJ:AJ,"*bias*")+COUNTIF(NO!AM:AM,"*bias*")+COUNTIF(NO!AP:AP,"*bias*")+COUNTIF(NO!AT:AT,"*bias*")+COUNTIF(NO!AY:AY,"*bias*")+COUNTIF(NO!BA:BA,"*bias*")</f>
        <v>112</v>
      </c>
      <c r="J59" s="64">
        <f t="shared" si="31"/>
        <v>1.68852706166139E-2</v>
      </c>
      <c r="K59" s="57">
        <f t="shared" si="28"/>
        <v>136</v>
      </c>
      <c r="L59" s="64">
        <f t="shared" si="32"/>
        <v>1.5396807426695348E-2</v>
      </c>
      <c r="N59" s="110" t="s">
        <v>6123</v>
      </c>
      <c r="O59" s="37">
        <f>COUNTIF(EN!$AR:$AR,"John*")</f>
        <v>133</v>
      </c>
      <c r="P59" s="63">
        <f t="shared" ref="P59:P61" si="33">O59/259</f>
        <v>0.51351351351351349</v>
      </c>
      <c r="Q59" s="37">
        <f>COUNTIF(DE!$AR:$AR,"John*")</f>
        <v>66</v>
      </c>
      <c r="R59" s="63">
        <f t="shared" ref="R59:R61" si="34">Q59/101</f>
        <v>0.65346534653465349</v>
      </c>
      <c r="S59" s="37">
        <f>COUNTIF(PRO!$AR:$AR,"John*")</f>
        <v>47</v>
      </c>
      <c r="T59" s="63">
        <f t="shared" ref="T59:T61" si="35">S59/85</f>
        <v>0.55294117647058827</v>
      </c>
      <c r="U59" s="37">
        <f>COUNTIF(NO!$AR:$AR,"John*")</f>
        <v>152</v>
      </c>
      <c r="V59" s="63">
        <f t="shared" ref="V59:V61" si="36">U59/275</f>
        <v>0.55272727272727273</v>
      </c>
      <c r="W59" s="37">
        <f t="shared" ref="W59:W61" si="37">SUM(O59+Q59)</f>
        <v>199</v>
      </c>
      <c r="X59" s="63">
        <f t="shared" ref="X59:X61" si="38">W59/360</f>
        <v>0.55277777777777781</v>
      </c>
    </row>
    <row r="60" spans="1:29" x14ac:dyDescent="0.25">
      <c r="A60" s="42" t="s">
        <v>6038</v>
      </c>
      <c r="B60" s="43" t="s">
        <v>2745</v>
      </c>
      <c r="C60" s="53">
        <f>COUNTIF(EN!F:F,"*detail*")+COUNTIF(EN!I:I,"*detail*")+COUNTIF(EN!L:L,"*detail*")+COUNTIF(EN!O:O,"*detail*")+COUNTIF(EN!R:R,"*detail*")+COUNTIF(EN!X:X,"*detail*")+COUNTIF(EN!AC:AC,"*detail*")+COUNTIF(EN!AE:AE,"*detail*")+COUNTIF(EN!AG:AG,"*detail*")+COUNTIF(EN!AJ:AJ,"*detail*")+COUNTIF(EN!AM:AM,"*detail*")+COUNTIF(EN!AP:AP,"*detail*")+COUNTIF(EN!AT:AT,"*detail*")+COUNTIF(EN!AY:AY,"*detail*")+COUNTIF(EN!BA:BA,"*detail*")</f>
        <v>159</v>
      </c>
      <c r="D60" s="65">
        <f t="shared" si="27"/>
        <v>2.5114515874269466E-2</v>
      </c>
      <c r="E60" s="53">
        <f>COUNTIF(DE!F:F,"*detail*")+COUNTIF(DE!I:I,"*detail*")+COUNTIF(DE!L:L,"*detail*")+COUNTIF(DE!O:O,"*detail*")+COUNTIF(DE!R:R,"*detail*")+COUNTIF(DE!X:X,"*detail*")+COUNTIF(DE!AC:AC,"*detail*")+COUNTIF(DE!AE:AE,"*detail*")+COUNTIF(DE!AG:AG,"*detail*")+COUNTIF(DE!AJ:AJ,"*detail*")+COUNTIF(DE!AM:AM,"*detail*")+COUNTIF(DE!AP:AP,"*detail*")+COUNTIF(DE!AT:AT,"*detail*")+COUNTIF(DE!AY:AY,"*detail*")+COUNTIF(DE!BA:BA,"*detail*")</f>
        <v>73</v>
      </c>
      <c r="F60" s="65">
        <f t="shared" si="29"/>
        <v>2.9165001997602878E-2</v>
      </c>
      <c r="G60" s="53">
        <f>COUNTIF(PRO!F:F,"*detail*")+COUNTIF(PRO!I:I,"*detail*")+COUNTIF(PRO!L:L,"*detail*")+COUNTIF(PRO!O:O,"*detail*")+COUNTIF(PRO!R:R,"*detail*")+COUNTIF(PRO!X:X,"*detail*")+COUNTIF(PRO!AC:AC,"*detail*")+COUNTIF(PRO!AE:AE,"*detail*")+COUNTIF(PRO!AG:AG,"*detail*")+COUNTIF(PRO!AJ:AJ,"*detail*")+COUNTIF(PRO!AM:AM,"*detail*")+COUNTIF(PRO!AP:AP,"*detail*")+COUNTIF(PRO!AT:AT,"*detail*")+COUNTIF(PRO!AY:AY,"*detail*")+COUNTIF(PRO!BA:BA,"*detail*")</f>
        <v>71</v>
      </c>
      <c r="H60" s="65">
        <f t="shared" si="30"/>
        <v>3.2405294386125057E-2</v>
      </c>
      <c r="I60" s="53">
        <f>COUNTIF(NO!F:F,"*detail*")+COUNTIF(NO!I:I,"*detail*")+COUNTIF(NO!L:L,"*detail*")+COUNTIF(NO!O:O,"*detail*")+COUNTIF(NO!R:R,"*detail*")+COUNTIF(NO!X:X,"*detail*")+COUNTIF(NO!AC:AC,"*detail*")+COUNTIF(NO!AE:AE,"*detail*")+COUNTIF(NO!AG:AG,"*detail*")+COUNTIF(NO!AJ:AJ,"*detail*")+COUNTIF(NO!AM:AM,"*detail*")+COUNTIF(NO!AP:AP,"*detail*")+COUNTIF(NO!AT:AT,"*detail*")+COUNTIF(NO!AY:AY,"*detail*")+COUNTIF(NO!BA:BA,"*detail*")</f>
        <v>161</v>
      </c>
      <c r="J60" s="65">
        <f t="shared" si="31"/>
        <v>2.4272576511382482E-2</v>
      </c>
      <c r="K60" s="58">
        <f t="shared" si="28"/>
        <v>232</v>
      </c>
      <c r="L60" s="65">
        <f t="shared" si="32"/>
        <v>2.6265142080833238E-2</v>
      </c>
      <c r="N60" s="36" t="s">
        <v>6124</v>
      </c>
      <c r="O60" s="37">
        <f>COUNTIF(EN!$AR:$AR,"*model*")</f>
        <v>30</v>
      </c>
      <c r="P60" s="63">
        <f t="shared" si="33"/>
        <v>0.11583011583011583</v>
      </c>
      <c r="Q60" s="37">
        <f>COUNTIF(DE!$AR:$AR,"*model*")</f>
        <v>11</v>
      </c>
      <c r="R60" s="63">
        <f t="shared" si="34"/>
        <v>0.10891089108910891</v>
      </c>
      <c r="S60" s="37">
        <f>COUNTIF(PRO!$AR:$AR,"*model*")</f>
        <v>14</v>
      </c>
      <c r="T60" s="63">
        <f t="shared" si="35"/>
        <v>0.16470588235294117</v>
      </c>
      <c r="U60" s="37">
        <f>COUNTIF(NO!$AR:$AR,"*model*")</f>
        <v>27</v>
      </c>
      <c r="V60" s="63">
        <f t="shared" si="36"/>
        <v>9.8181818181818176E-2</v>
      </c>
      <c r="W60" s="37">
        <f t="shared" si="37"/>
        <v>41</v>
      </c>
      <c r="X60" s="63">
        <f t="shared" si="38"/>
        <v>0.11388888888888889</v>
      </c>
    </row>
    <row r="61" spans="1:29" x14ac:dyDescent="0.25">
      <c r="A61" s="44"/>
      <c r="B61" s="43" t="s">
        <v>3320</v>
      </c>
      <c r="C61" s="53">
        <f>COUNTIF(EN!F:F,"*time*")+COUNTIF(EN!I:I,"*time*")+COUNTIF(EN!L:L,"*time*")+COUNTIF(EN!O:O,"*time*")+COUNTIF(EN!R:R,"*time*")+COUNTIF(EN!X:X,"*time*")+COUNTIF(EN!AC:AC,"*time*")+COUNTIF(EN!AE:AE,"*time*")+COUNTIF(EN!AG:AG,"*time*")+COUNTIF(EN!AJ:AJ,"*time*")+COUNTIF(EN!AM:AM,"*time*")+COUNTIF(EN!AP:AP,"*time*")+COUNTIF(EN!AT:AT,"*time*")+COUNTIF(EN!AY:AY,"*time*")+COUNTIF(EN!BA:BA,"*time*")</f>
        <v>93</v>
      </c>
      <c r="D61" s="65">
        <f t="shared" si="27"/>
        <v>1.4689622492497235E-2</v>
      </c>
      <c r="E61" s="53">
        <f>COUNTIF(DE!F:F,"*time*")+COUNTIF(DE!I:I,"*time*")+COUNTIF(DE!L:L,"*time*")+COUNTIF(DE!O:O,"*time*")+COUNTIF(DE!R:R,"*time*")+COUNTIF(DE!X:X,"*time*")+COUNTIF(DE!AC:AC,"*time*")+COUNTIF(DE!AE:AE,"*time*")+COUNTIF(DE!AG:AG,"*time*")+COUNTIF(DE!AJ:AJ,"*time*")+COUNTIF(DE!AM:AM,"*time*")+COUNTIF(DE!AP:AP,"*time*")+COUNTIF(DE!AT:AT,"*time*")+COUNTIF(DE!AY:AY,"*time*")+COUNTIF(DE!BA:BA,"*time*")</f>
        <v>21</v>
      </c>
      <c r="F61" s="65">
        <f t="shared" si="29"/>
        <v>8.3899320815021966E-3</v>
      </c>
      <c r="G61" s="53">
        <f>COUNTIF(PRO!F:F,"*time*")+COUNTIF(PRO!I:I,"*time*")+COUNTIF(PRO!L:L,"*time*")+COUNTIF(PRO!O:O,"*time*")+COUNTIF(PRO!R:R,"*time*")+COUNTIF(PRO!X:X,"*time*")+COUNTIF(PRO!AC:AC,"*time*")+COUNTIF(PRO!AE:AE,"*time*")+COUNTIF(PRO!AG:AG,"*time*")+COUNTIF(PRO!AJ:AJ,"*time*")+COUNTIF(PRO!AM:AM,"*time*")+COUNTIF(PRO!AP:AP,"*time*")+COUNTIF(PRO!AT:AT,"*time*")+COUNTIF(PRO!AY:AY,"*time*")+COUNTIF(PRO!BA:BA,"*time*")</f>
        <v>30</v>
      </c>
      <c r="H61" s="65">
        <f t="shared" si="30"/>
        <v>1.3692377909630305E-2</v>
      </c>
      <c r="I61" s="53">
        <f>COUNTIF(NO!F:F,"*time*")+COUNTIF(NO!I:I,"*time*")+COUNTIF(NO!L:L,"*time*")+COUNTIF(NO!O:O,"*time*")+COUNTIF(NO!R:R,"*time*")+COUNTIF(NO!X:X,"*time*")+COUNTIF(NO!AC:AC,"*time*")+COUNTIF(NO!AE:AE,"*time*")+COUNTIF(NO!AG:AG,"*time*")+COUNTIF(NO!AJ:AJ,"*time*")+COUNTIF(NO!AM:AM,"*time*")+COUNTIF(NO!AP:AP,"*time*")+COUNTIF(NO!AT:AT,"*time*")+COUNTIF(NO!AY:AY,"*time*")+COUNTIF(NO!BA:BA,"*time*")</f>
        <v>84</v>
      </c>
      <c r="J61" s="65">
        <f t="shared" si="31"/>
        <v>1.2663952962460425E-2</v>
      </c>
      <c r="K61" s="58">
        <f t="shared" si="28"/>
        <v>114</v>
      </c>
      <c r="L61" s="65">
        <f t="shared" si="32"/>
        <v>1.2906147401788746E-2</v>
      </c>
      <c r="N61" s="36" t="s">
        <v>6125</v>
      </c>
      <c r="O61" s="37">
        <f>COUNTIF(EN!$AR:$AR,"*reconstruction")</f>
        <v>87</v>
      </c>
      <c r="P61" s="63">
        <f t="shared" si="33"/>
        <v>0.3359073359073359</v>
      </c>
      <c r="Q61" s="37">
        <f>COUNTIF(DE!$AR:$AR,"*Wiederaufbau")</f>
        <v>19</v>
      </c>
      <c r="R61" s="63">
        <f t="shared" si="34"/>
        <v>0.18811881188118812</v>
      </c>
      <c r="S61" s="37">
        <f>SUM(U55:V55)</f>
        <v>19</v>
      </c>
      <c r="T61" s="63">
        <f t="shared" si="35"/>
        <v>0.22352941176470589</v>
      </c>
      <c r="U61" s="37">
        <f>SUM(W55:X55)</f>
        <v>87</v>
      </c>
      <c r="V61" s="63">
        <f t="shared" si="36"/>
        <v>0.31636363636363635</v>
      </c>
      <c r="W61" s="37">
        <f t="shared" si="37"/>
        <v>106</v>
      </c>
      <c r="X61" s="63">
        <f t="shared" si="38"/>
        <v>0.29444444444444445</v>
      </c>
    </row>
    <row r="62" spans="1:29" x14ac:dyDescent="0.25">
      <c r="A62" s="44"/>
      <c r="B62" s="43" t="s">
        <v>3292</v>
      </c>
      <c r="C62" s="53">
        <f>COUNTIF(EN!F:F,"*aesthetics*")+COUNTIF(EN!I:I,"*aesthetics*")+COUNTIF(EN!L:L,"*aesthetics*")+COUNTIF(EN!O:O,"*aesthetics*")+COUNTIF(EN!R:R,"*aesthetics*")+COUNTIF(EN!X:X,"*aesthetics*")+COUNTIF(EN!AC:AC,"*aesthetics*")+COUNTIF(EN!AE:AE,"*aesthetics*")+COUNTIF(EN!AG:AG,"*aesthetics*")+COUNTIF(EN!AJ:AJ,"*aesthetics*")+COUNTIF(EN!AM:AM,"*aesthetics*")+COUNTIF(EN!AP:AP,"*aesthetics*")+COUNTIF(EN!AT:AT,"*aesthetics*")+COUNTIF(EN!AY:AY,"*aesthetics*")+COUNTIF(EN!BA:BA,"*aesthetics*")</f>
        <v>298</v>
      </c>
      <c r="D62" s="65">
        <f t="shared" si="27"/>
        <v>4.7069973148001897E-2</v>
      </c>
      <c r="E62" s="53">
        <f>COUNTIF(DE!F:F,"*aesthetics*")+COUNTIF(DE!I:I,"*aesthetics*")+COUNTIF(DE!L:L,"*aesthetics*")+COUNTIF(DE!O:O,"*aesthetics*")+COUNTIF(DE!R:R,"*aesthetics*")+COUNTIF(DE!X:X,"*aesthetics*")+COUNTIF(DE!AC:AC,"*aesthetics*")+COUNTIF(DE!AE:AE,"*aesthetics*")+COUNTIF(DE!AG:AG,"*aesthetics*")+COUNTIF(DE!AJ:AJ,"*aesthetics*")+COUNTIF(DE!AM:AM,"*aesthetics*")+COUNTIF(DE!AP:AP,"*aesthetics*")+COUNTIF(DE!AT:AT,"*aesthetics*")+COUNTIF(DE!AY:AY,"*aesthetics*")+COUNTIF(DE!BA:BA,"*aesthetics*")</f>
        <v>166</v>
      </c>
      <c r="F62" s="65">
        <f t="shared" si="29"/>
        <v>6.6320415501398319E-2</v>
      </c>
      <c r="G62" s="53">
        <f>COUNTIF(PRO!F:F,"*aesthetics*")+COUNTIF(PRO!I:I,"*aesthetics*")+COUNTIF(PRO!L:L,"*aesthetics*")+COUNTIF(PRO!O:O,"*aesthetics*")+COUNTIF(PRO!R:R,"*aesthetics*")+COUNTIF(PRO!X:X,"*aesthetics*")+COUNTIF(PRO!AC:AC,"*aesthetics*")+COUNTIF(PRO!AE:AE,"*aesthetics*")+COUNTIF(PRO!AG:AG,"*aesthetics*")+COUNTIF(PRO!AJ:AJ,"*aesthetics*")+COUNTIF(PRO!AM:AM,"*aesthetics*")+COUNTIF(PRO!AP:AP,"*aesthetics*")+COUNTIF(PRO!AT:AT,"*aesthetics*")+COUNTIF(PRO!AY:AY,"*aesthetics*")+COUNTIF(PRO!BA:BA,"*aesthetics*")</f>
        <v>107</v>
      </c>
      <c r="H62" s="65">
        <f t="shared" si="30"/>
        <v>4.8836147877681424E-2</v>
      </c>
      <c r="I62" s="53">
        <f>COUNTIF(NO!F:F,"*aesthetics*")+COUNTIF(NO!I:I,"*aesthetics*")+COUNTIF(NO!L:L,"*aesthetics*")+COUNTIF(NO!O:O,"*aesthetics*")+COUNTIF(NO!R:R,"*aesthetics*")+COUNTIF(NO!X:X,"*aesthetics*")+COUNTIF(NO!AC:AC,"*aesthetics*")+COUNTIF(NO!AE:AE,"*aesthetics*")+COUNTIF(NO!AG:AG,"*aesthetics*")+COUNTIF(NO!AJ:AJ,"*aesthetics*")+COUNTIF(NO!AM:AM,"*aesthetics*")+COUNTIF(NO!AP:AP,"*aesthetics*")+COUNTIF(NO!AT:AT,"*aesthetics*")+COUNTIF(NO!AY:AY,"*aesthetics*")+COUNTIF(NO!BA:BA,"*aesthetics*")</f>
        <v>357</v>
      </c>
      <c r="J62" s="65">
        <f t="shared" si="31"/>
        <v>5.3821800090456805E-2</v>
      </c>
      <c r="K62" s="58">
        <f t="shared" si="28"/>
        <v>464</v>
      </c>
      <c r="L62" s="65">
        <f t="shared" si="32"/>
        <v>5.2530284161666475E-2</v>
      </c>
      <c r="O62">
        <f>SUM(O58:O61)</f>
        <v>259</v>
      </c>
      <c r="Q62">
        <f>SUM(Q58:Q61)</f>
        <v>101</v>
      </c>
      <c r="S62">
        <f t="shared" ref="S62:U62" si="39">SUM(S58:S61)</f>
        <v>85</v>
      </c>
      <c r="U62">
        <f t="shared" si="39"/>
        <v>275</v>
      </c>
      <c r="X62" s="112">
        <f>SUM(X58:X61)</f>
        <v>1</v>
      </c>
    </row>
    <row r="63" spans="1:29" x14ac:dyDescent="0.25">
      <c r="A63" s="44"/>
      <c r="B63" s="43" t="s">
        <v>3427</v>
      </c>
      <c r="C63" s="53">
        <f>COUNTIF(EN!F:F,"*realism*")+COUNTIF(EN!I:I,"*realism*")+COUNTIF(EN!L:L,"*realism*")+COUNTIF(EN!O:O,"*realism*")+COUNTIF(EN!R:R,"*realism*")+COUNTIF(EN!X:X,"*realism*")+COUNTIF(EN!AC:AC,"*realism*")+COUNTIF(EN!AE:AE,"*realism*")+COUNTIF(EN!AG:AG,"*realism*")+COUNTIF(EN!AJ:AJ,"*realism*")+COUNTIF(EN!AM:AM,"*realism*")+COUNTIF(EN!AP:AP,"*realism*")+COUNTIF(EN!AT:AT,"*realism*")+COUNTIF(EN!AY:AY,"*realism*")+COUNTIF(EN!BA:BA,"*realism*")</f>
        <v>389</v>
      </c>
      <c r="D63" s="65">
        <f t="shared" si="27"/>
        <v>6.1443689780445426E-2</v>
      </c>
      <c r="E63" s="53">
        <f>COUNTIF(DE!F:F,"*realism*")+COUNTIF(DE!I:I,"*realism*")+COUNTIF(DE!L:L,"*realism*")+COUNTIF(DE!O:O,"*realism*")+COUNTIF(DE!R:R,"*realism*")+COUNTIF(DE!X:X,"*realism*")+COUNTIF(DE!AC:AC,"*realism*")+COUNTIF(DE!AE:AE,"*realism*")+COUNTIF(DE!AG:AG,"*realism*")+COUNTIF(DE!AJ:AJ,"*realism*")+COUNTIF(DE!AM:AM,"*realism*")+COUNTIF(DE!AP:AP,"*realism*")+COUNTIF(DE!AT:AT,"*realism*")+COUNTIF(DE!AY:AY,"*realism*")+COUNTIF(DE!BA:BA,"*realism*")</f>
        <v>212</v>
      </c>
      <c r="F63" s="65">
        <f t="shared" si="29"/>
        <v>8.4698361965641233E-2</v>
      </c>
      <c r="G63" s="53">
        <f>COUNTIF(PRO!F:F,"*realism*")+COUNTIF(PRO!I:I,"*realism*")+COUNTIF(PRO!L:L,"*realism*")+COUNTIF(PRO!O:O,"*realism*")+COUNTIF(PRO!R:R,"*realism*")+COUNTIF(PRO!X:X,"*realism*")+COUNTIF(PRO!AC:AC,"*realism*")+COUNTIF(PRO!AE:AE,"*realism*")+COUNTIF(PRO!AG:AG,"*realism*")+COUNTIF(PRO!AJ:AJ,"*realism*")+COUNTIF(PRO!AM:AM,"*realism*")+COUNTIF(PRO!AP:AP,"*realism*")+COUNTIF(PRO!AT:AT,"*realism*")+COUNTIF(PRO!AY:AY,"*realism*")+COUNTIF(PRO!BA:BA,"*realism*")</f>
        <v>148</v>
      </c>
      <c r="H63" s="65">
        <f t="shared" si="30"/>
        <v>6.754906435417618E-2</v>
      </c>
      <c r="I63" s="53">
        <f>COUNTIF(NO!F:F,"*realism*")+COUNTIF(NO!I:I,"*realism*")+COUNTIF(NO!L:L,"*realism*")+COUNTIF(NO!O:O,"*realism*")+COUNTIF(NO!R:R,"*realism*")+COUNTIF(NO!X:X,"*realism*")+COUNTIF(NO!AC:AC,"*realism*")+COUNTIF(NO!AE:AE,"*realism*")+COUNTIF(NO!AG:AG,"*realism*")+COUNTIF(NO!AJ:AJ,"*realism*")+COUNTIF(NO!AM:AM,"*realism*")+COUNTIF(NO!AP:AP,"*realism*")+COUNTIF(NO!AT:AT,"*realism*")+COUNTIF(NO!AY:AY,"*realism*")+COUNTIF(NO!BA:BA,"*realism*")</f>
        <v>453</v>
      </c>
      <c r="J63" s="65">
        <f t="shared" si="31"/>
        <v>6.8294889190411573E-2</v>
      </c>
      <c r="K63" s="58">
        <f t="shared" si="28"/>
        <v>601</v>
      </c>
      <c r="L63" s="65">
        <f t="shared" si="32"/>
        <v>6.8040303407675765E-2</v>
      </c>
    </row>
    <row r="64" spans="1:29" x14ac:dyDescent="0.25">
      <c r="A64" s="44"/>
      <c r="B64" s="43" t="s">
        <v>3290</v>
      </c>
      <c r="C64" s="53">
        <f>COUNTIF(EN!F:F,"*personal*")+COUNTIF(EN!I:I,"*personal*")+COUNTIF(EN!L:L,"*personal*")+COUNTIF(EN!O:O,"*personal*")+COUNTIF(EN!R:R,"*personal*")+COUNTIF(EN!X:X,"*personal*")+COUNTIF(EN!AC:AC,"*personal*")+COUNTIF(EN!AE:AE,"*personal*")+COUNTIF(EN!AG:AG,"*personal*")+COUNTIF(EN!AJ:AJ,"*personal*")+COUNTIF(EN!AM:AM,"*personal*")+COUNTIF(EN!AP:AP,"*personal*")+COUNTIF(EN!AT:AT,"*personal*")+COUNTIF(EN!AY:AY,"*personal*")+COUNTIF(EN!BA:BA,"*personal*")</f>
        <v>240</v>
      </c>
      <c r="D64" s="65">
        <f t="shared" si="27"/>
        <v>3.7908703206444481E-2</v>
      </c>
      <c r="E64" s="53">
        <f>COUNTIF(DE!F:F,"*personal*")+COUNTIF(DE!I:I,"*personal*")+COUNTIF(DE!L:L,"*personal*")+COUNTIF(DE!O:O,"*personal*")+COUNTIF(DE!R:R,"*personal*")+COUNTIF(DE!X:X,"*personal*")+COUNTIF(DE!AC:AC,"*personal*")+COUNTIF(DE!AE:AE,"*personal*")+COUNTIF(DE!AG:AG,"*personal*")+COUNTIF(DE!AJ:AJ,"*personal*")+COUNTIF(DE!AM:AM,"*personal*")+COUNTIF(DE!AP:AP,"*personal*")+COUNTIF(DE!AT:AT,"*personal*")+COUNTIF(DE!AY:AY,"*personal*")+COUNTIF(DE!BA:BA,"*personal*")</f>
        <v>98</v>
      </c>
      <c r="F64" s="65">
        <f t="shared" si="29"/>
        <v>3.9153016380343589E-2</v>
      </c>
      <c r="G64" s="53">
        <f>COUNTIF(PRO!F:F,"*personal*")+COUNTIF(PRO!I:I,"*personal*")+COUNTIF(PRO!L:L,"*personal*")+COUNTIF(PRO!O:O,"*personal*")+COUNTIF(PRO!R:R,"*personal*")+COUNTIF(PRO!X:X,"*personal*")+COUNTIF(PRO!AC:AC,"*personal*")+COUNTIF(PRO!AE:AE,"*personal*")+COUNTIF(PRO!AG:AG,"*personal*")+COUNTIF(PRO!AJ:AJ,"*personal*")+COUNTIF(PRO!AM:AM,"*personal*")+COUNTIF(PRO!AP:AP,"*personal*")+COUNTIF(PRO!AT:AT,"*personal*")+COUNTIF(PRO!AY:AY,"*personal*")+COUNTIF(PRO!BA:BA,"*personal*")</f>
        <v>92</v>
      </c>
      <c r="H64" s="65">
        <f t="shared" si="30"/>
        <v>4.198995892286627E-2</v>
      </c>
      <c r="I64" s="53">
        <f>COUNTIF(NO!F:F,"*personal*")+COUNTIF(NO!I:I,"*personal*")+COUNTIF(NO!L:L,"*personal*")+COUNTIF(NO!O:O,"*personal*")+COUNTIF(NO!R:R,"*personal*")+COUNTIF(NO!X:X,"*personal*")+COUNTIF(NO!AC:AC,"*personal*")+COUNTIF(NO!AE:AE,"*personal*")+COUNTIF(NO!AG:AG,"*personal*")+COUNTIF(NO!AJ:AJ,"*personal*")+COUNTIF(NO!AM:AM,"*personal*")+COUNTIF(NO!AP:AP,"*personal*")+COUNTIF(NO!AT:AT,"*personal*")+COUNTIF(NO!AY:AY,"*personal*")+COUNTIF(NO!BA:BA,"*personal*")</f>
        <v>246</v>
      </c>
      <c r="J64" s="65">
        <f t="shared" si="31"/>
        <v>3.70872908186341E-2</v>
      </c>
      <c r="K64" s="58">
        <f t="shared" si="28"/>
        <v>338</v>
      </c>
      <c r="L64" s="65">
        <f t="shared" si="32"/>
        <v>3.8265594928110498E-2</v>
      </c>
      <c r="N64" s="113"/>
      <c r="O64" s="61"/>
      <c r="P64" s="60"/>
      <c r="Q64" s="60"/>
      <c r="R64" s="60"/>
      <c r="S64" s="60"/>
      <c r="T64" s="60"/>
      <c r="U64" s="60"/>
      <c r="V64" s="60"/>
      <c r="W64" s="60"/>
      <c r="X64" s="60"/>
    </row>
    <row r="65" spans="1:24" x14ac:dyDescent="0.25">
      <c r="A65" s="44"/>
      <c r="B65" s="43" t="s">
        <v>3302</v>
      </c>
      <c r="C65" s="53">
        <f>COUNTIF(EN!F:F,"*medium*")+COUNTIF(EN!I:I,"*medium*")+COUNTIF(EN!L:L,"*medium*")+COUNTIF(EN!O:O,"*medium*")+COUNTIF(EN!R:R,"*medium*")+COUNTIF(EN!X:X,"*medium*")+COUNTIF(EN!AC:AC,"*medium*")+COUNTIF(EN!AE:AE,"*medium*")+COUNTIF(EN!AG:AG,"*medium*")+COUNTIF(EN!AJ:AJ,"*medium*")+COUNTIF(EN!AM:AM,"*medium*")+COUNTIF(EN!AP:AP,"*medium*")+COUNTIF(EN!AT:AT,"*medium*")+COUNTIF(EN!AY:AY,"*medium*")+COUNTIF(EN!BA:BA,"*medium*")</f>
        <v>337</v>
      </c>
      <c r="D65" s="65">
        <f t="shared" si="27"/>
        <v>5.3230137419049126E-2</v>
      </c>
      <c r="E65" s="53">
        <f>COUNTIF(DE!F:F,"*medium*")+COUNTIF(DE!I:I,"*medium*")+COUNTIF(DE!L:L,"*medium*")+COUNTIF(DE!O:O,"*medium*")+COUNTIF(DE!R:R,"*medium*")+COUNTIF(DE!X:X,"*medium*")+COUNTIF(DE!AC:AC,"*medium*")+COUNTIF(DE!AE:AE,"*medium*")+COUNTIF(DE!AG:AG,"*medium*")+COUNTIF(DE!AJ:AJ,"*medium*")+COUNTIF(DE!AM:AM,"*medium*")+COUNTIF(DE!AP:AP,"*medium*")+COUNTIF(DE!AT:AT,"*medium*")+COUNTIF(DE!AY:AY,"*medium*")+COUNTIF(DE!BA:BA,"*medium*")</f>
        <v>180</v>
      </c>
      <c r="F65" s="65">
        <f t="shared" si="29"/>
        <v>7.1913703555733122E-2</v>
      </c>
      <c r="G65" s="53">
        <f>COUNTIF(PRO!F:F,"*medium*")+COUNTIF(PRO!I:I,"*medium*")+COUNTIF(PRO!L:L,"*medium*")+COUNTIF(PRO!O:O,"*medium*")+COUNTIF(PRO!R:R,"*medium*")+COUNTIF(PRO!X:X,"*medium*")+COUNTIF(PRO!AC:AC,"*medium*")+COUNTIF(PRO!AE:AE,"*medium*")+COUNTIF(PRO!AG:AG,"*medium*")+COUNTIF(PRO!AJ:AJ,"*medium*")+COUNTIF(PRO!AM:AM,"*medium*")+COUNTIF(PRO!AP:AP,"*medium*")+COUNTIF(PRO!AT:AT,"*medium*")+COUNTIF(PRO!AY:AY,"*medium*")+COUNTIF(PRO!BA:BA,"*medium*")</f>
        <v>138</v>
      </c>
      <c r="H65" s="65">
        <f t="shared" si="30"/>
        <v>6.2984938384299402E-2</v>
      </c>
      <c r="I65" s="53">
        <f>COUNTIF(NO!F:F,"*medium*")+COUNTIF(NO!I:I,"*medium*")+COUNTIF(NO!L:L,"*medium*")+COUNTIF(NO!O:O,"*medium*")+COUNTIF(NO!R:R,"*medium*")+COUNTIF(NO!X:X,"*medium*")+COUNTIF(NO!AC:AC,"*medium*")+COUNTIF(NO!AE:AE,"*medium*")+COUNTIF(NO!AG:AG,"*medium*")+COUNTIF(NO!AJ:AJ,"*medium*")+COUNTIF(NO!AM:AM,"*medium*")+COUNTIF(NO!AP:AP,"*medium*")+COUNTIF(NO!AT:AT,"*medium*")+COUNTIF(NO!AY:AY,"*medium*")+COUNTIF(NO!BA:BA,"*medium*")</f>
        <v>379</v>
      </c>
      <c r="J65" s="65">
        <f t="shared" si="31"/>
        <v>5.7138549675863105E-2</v>
      </c>
      <c r="K65" s="58">
        <f t="shared" si="28"/>
        <v>517</v>
      </c>
      <c r="L65" s="65">
        <f t="shared" si="32"/>
        <v>5.8530510585305104E-2</v>
      </c>
      <c r="N65" s="60"/>
      <c r="O65" s="59"/>
      <c r="P65" s="59"/>
      <c r="Q65" s="59"/>
      <c r="R65" s="59"/>
      <c r="S65" s="59"/>
      <c r="T65" s="59"/>
      <c r="U65" s="59"/>
      <c r="V65" s="59"/>
      <c r="W65" s="59"/>
      <c r="X65" s="59"/>
    </row>
    <row r="66" spans="1:24" x14ac:dyDescent="0.25">
      <c r="A66" s="44"/>
      <c r="B66" s="43" t="s">
        <v>3447</v>
      </c>
      <c r="C66" s="53">
        <f>COUNTIF(EN!F:F,"*purpose*")+COUNTIF(EN!I:I,"*purpose*")+COUNTIF(EN!L:L,"*purpose*")+COUNTIF(EN!O:O,"*purpose*")+COUNTIF(EN!R:R,"*purpose*")+COUNTIF(EN!X:X,"*purpose*")+COUNTIF(EN!AC:AC,"*purpose*")+COUNTIF(EN!AE:AE,"*purpose*")+COUNTIF(EN!AG:AG,"*purpose*")+COUNTIF(EN!AJ:AJ,"*purpose*")+COUNTIF(EN!AM:AM,"*purpose*")+COUNTIF(EN!AP:AP,"*purpose*")+COUNTIF(EN!AT:AT,"*purpose*")+COUNTIF(EN!AY:AY,"*purpose*")+COUNTIF(EN!BA:BA,"*purpose*")</f>
        <v>153</v>
      </c>
      <c r="D66" s="65">
        <f t="shared" si="27"/>
        <v>2.4166798294108355E-2</v>
      </c>
      <c r="E66" s="53">
        <f>COUNTIF(DE!F:F,"*purpose*")+COUNTIF(DE!I:I,"*purpose*")+COUNTIF(DE!L:L,"*purpose*")+COUNTIF(DE!O:O,"*purpose*")+COUNTIF(DE!R:R,"*purpose*")+COUNTIF(DE!X:X,"*purpose*")+COUNTIF(DE!AC:AC,"*purpose*")+COUNTIF(DE!AE:AE,"*purpose*")+COUNTIF(DE!AG:AG,"*purpose*")+COUNTIF(DE!AJ:AJ,"*purpose*")+COUNTIF(DE!AM:AM,"*purpose*")+COUNTIF(DE!AP:AP,"*purpose*")+COUNTIF(DE!AT:AT,"*purpose*")+COUNTIF(DE!AY:AY,"*purpose*")+COUNTIF(DE!BA:BA,"*purpose*")</f>
        <v>93</v>
      </c>
      <c r="F66" s="65">
        <f t="shared" si="29"/>
        <v>3.7155413503795448E-2</v>
      </c>
      <c r="G66" s="53">
        <f>COUNTIF(PRO!F:F,"*purpose*")+COUNTIF(PRO!I:I,"*purpose*")+COUNTIF(PRO!L:L,"*purpose*")+COUNTIF(PRO!O:O,"*purpose*")+COUNTIF(PRO!R:R,"*purpose*")+COUNTIF(PRO!X:X,"*purpose*")+COUNTIF(PRO!AC:AC,"*purpose*")+COUNTIF(PRO!AE:AE,"*purpose*")+COUNTIF(PRO!AG:AG,"*purpose*")+COUNTIF(PRO!AJ:AJ,"*purpose*")+COUNTIF(PRO!AM:AM,"*purpose*")+COUNTIF(PRO!AP:AP,"*purpose*")+COUNTIF(PRO!AT:AT,"*purpose*")+COUNTIF(PRO!AY:AY,"*purpose*")+COUNTIF(PRO!BA:BA,"*purpose*")</f>
        <v>80</v>
      </c>
      <c r="H66" s="65">
        <f t="shared" si="30"/>
        <v>3.651300775901415E-2</v>
      </c>
      <c r="I66" s="53">
        <f>COUNTIF(NO!F:F,"*purpose*")+COUNTIF(NO!I:I,"*purpose*")+COUNTIF(NO!L:L,"*purpose*")+COUNTIF(NO!O:O,"*purpose*")+COUNTIF(NO!R:R,"*purpose*")+COUNTIF(NO!X:X,"*purpose*")+COUNTIF(NO!AC:AC,"*purpose*")+COUNTIF(NO!AE:AE,"*purpose*")+COUNTIF(NO!AG:AG,"*purpose*")+COUNTIF(NO!AJ:AJ,"*purpose*")+COUNTIF(NO!AM:AM,"*purpose*")+COUNTIF(NO!AP:AP,"*purpose*")+COUNTIF(NO!AT:AT,"*purpose*")+COUNTIF(NO!AY:AY,"*purpose*")+COUNTIF(NO!BA:BA,"*purpose*")</f>
        <v>166</v>
      </c>
      <c r="J66" s="65">
        <f t="shared" si="31"/>
        <v>2.502638323533846E-2</v>
      </c>
      <c r="K66" s="58">
        <f t="shared" si="28"/>
        <v>246</v>
      </c>
      <c r="L66" s="65">
        <f t="shared" si="32"/>
        <v>2.7850107551228347E-2</v>
      </c>
    </row>
    <row r="67" spans="1:24" x14ac:dyDescent="0.25">
      <c r="A67" s="44"/>
      <c r="B67" s="43" t="s">
        <v>3329</v>
      </c>
      <c r="C67" s="53">
        <f>COUNTIF(EN!F:F,"*physicality*")+COUNTIF(EN!I:I,"*physicality*")+COUNTIF(EN!L:L,"*physicality*")+COUNTIF(EN!O:O,"*physicality*")+COUNTIF(EN!R:R,"*physicality*")+COUNTIF(EN!X:X,"*physicality*")+COUNTIF(EN!AC:AC,"*physicality*")+COUNTIF(EN!AE:AE,"*physicality*")+COUNTIF(EN!AG:AG,"*physicality*")+COUNTIF(EN!AJ:AJ,"*physicality*")+COUNTIF(EN!AM:AM,"*physicality*")+COUNTIF(EN!AP:AP,"*physicality*")+COUNTIF(EN!AT:AT,"*physicality*")+COUNTIF(EN!AY:AY,"*physicality*")+COUNTIF(EN!BA:BA,"*physicality*")</f>
        <v>209</v>
      </c>
      <c r="D67" s="65">
        <f t="shared" si="27"/>
        <v>3.3012162375612067E-2</v>
      </c>
      <c r="E67" s="53">
        <f>COUNTIF(DE!F:F,"*physicality*")+COUNTIF(DE!I:I,"*physicality*")+COUNTIF(DE!L:L,"*physicality*")+COUNTIF(DE!O:O,"*physicality*")+COUNTIF(DE!R:R,"*physicality*")+COUNTIF(DE!X:X,"*physicality*")+COUNTIF(DE!AC:AC,"*physicality*")+COUNTIF(DE!AE:AE,"*physicality*")+COUNTIF(DE!AG:AG,"*physicality*")+COUNTIF(DE!AJ:AJ,"*physicality*")+COUNTIF(DE!AM:AM,"*physicality*")+COUNTIF(DE!AP:AP,"*physicality*")+COUNTIF(DE!AT:AT,"*physicality*")+COUNTIF(DE!AY:AY,"*physicality*")+COUNTIF(DE!BA:BA,"*physicality*")</f>
        <v>64</v>
      </c>
      <c r="F67" s="65">
        <f t="shared" si="29"/>
        <v>2.556931681981622E-2</v>
      </c>
      <c r="G67" s="53">
        <f>COUNTIF(PRO!F:F,"*physicality*")+COUNTIF(PRO!I:I,"*physicality*")+COUNTIF(PRO!L:L,"*physicality*")+COUNTIF(PRO!O:O,"*physicality*")+COUNTIF(PRO!R:R,"*physicality*")+COUNTIF(PRO!X:X,"*physicality*")+COUNTIF(PRO!AC:AC,"*physicality*")+COUNTIF(PRO!AE:AE,"*physicality*")+COUNTIF(PRO!AG:AG,"*physicality*")+COUNTIF(PRO!AJ:AJ,"*physicality*")+COUNTIF(PRO!AM:AM,"*physicality*")+COUNTIF(PRO!AP:AP,"*physicality*")+COUNTIF(PRO!AT:AT,"*physicality*")+COUNTIF(PRO!AY:AY,"*physicality*")+COUNTIF(PRO!BA:BA,"*physicality*")</f>
        <v>67</v>
      </c>
      <c r="H67" s="65">
        <f t="shared" si="30"/>
        <v>3.0579643998174349E-2</v>
      </c>
      <c r="I67" s="53">
        <f>COUNTIF(NO!F:F,"*physicality*")+COUNTIF(NO!I:I,"*physicality*")+COUNTIF(NO!L:L,"*physicality*")+COUNTIF(NO!O:O,"*physicality*")+COUNTIF(NO!R:R,"*physicality*")+COUNTIF(NO!X:X,"*physicality*")+COUNTIF(NO!AC:AC,"*physicality*")+COUNTIF(NO!AE:AE,"*physicality*")+COUNTIF(NO!AG:AG,"*physicality*")+COUNTIF(NO!AJ:AJ,"*physicality*")+COUNTIF(NO!AM:AM,"*physicality*")+COUNTIF(NO!AP:AP,"*physicality*")+COUNTIF(NO!AT:AT,"*physicality*")+COUNTIF(NO!AY:AY,"*physicality*")+COUNTIF(NO!BA:BA,"*physicality*")</f>
        <v>206</v>
      </c>
      <c r="J67" s="65">
        <f t="shared" si="31"/>
        <v>3.1056837026986282E-2</v>
      </c>
      <c r="K67" s="58">
        <f t="shared" si="28"/>
        <v>273</v>
      </c>
      <c r="L67" s="65">
        <f t="shared" si="32"/>
        <v>3.090682667270463E-2</v>
      </c>
    </row>
    <row r="68" spans="1:24" x14ac:dyDescent="0.25">
      <c r="A68" s="45" t="s">
        <v>6039</v>
      </c>
      <c r="B68" s="46" t="s">
        <v>3273</v>
      </c>
      <c r="C68" s="54">
        <f>COUNTIF(EN!F:F,"*self-awareness*")+COUNTIF(EN!I:I,"*self-awareness*")+COUNTIF(EN!L:L,"*self-awareness*")+COUNTIF(EN!O:O,"*self-awareness*")+COUNTIF(EN!R:R,"*self-awareness*")+COUNTIF(EN!X:X,"*self-awareness*")+COUNTIF(EN!AC:AC,"*self-awareness*")+COUNTIF(EN!AE:AE,"*self-awareness*")+COUNTIF(EN!AG:AG,"*self-awareness*")+COUNTIF(EN!AJ:AJ,"*self-awareness*")+COUNTIF(EN!AM:AM,"*self-awareness*")+COUNTIF(EN!AP:AP,"*self-awareness*")+COUNTIF(EN!AT:AT,"*self-awareness*")+COUNTIF(EN!AY:AY,"*self-awareness*")+COUNTIF(EN!BA:BA,"*self-awareness*")</f>
        <v>165</v>
      </c>
      <c r="D68" s="67">
        <f t="shared" si="27"/>
        <v>2.6062233454430581E-2</v>
      </c>
      <c r="E68" s="54">
        <f>COUNTIF(DE!F:F,"*self-awareness*")+COUNTIF(DE!I:I,"*self-awareness*")+COUNTIF(DE!L:L,"*self-awareness*")+COUNTIF(DE!O:O,"*self-awareness*")+COUNTIF(DE!R:R,"*self-awareness*")+COUNTIF(DE!X:X,"*self-awareness*")+COUNTIF(DE!AC:AC,"*self-awareness*")+COUNTIF(DE!AE:AE,"*self-awareness*")+COUNTIF(DE!AG:AG,"*self-awareness*")+COUNTIF(DE!AJ:AJ,"*self-awareness*")+COUNTIF(DE!AM:AM,"*self-awareness*")+COUNTIF(DE!AP:AP,"*self-awareness*")+COUNTIF(DE!AT:AT,"*self-awareness*")+COUNTIF(DE!AY:AY,"*self-awareness*")+COUNTIF(DE!BA:BA,"*self-awareness*")</f>
        <v>42</v>
      </c>
      <c r="F68" s="67">
        <f t="shared" si="29"/>
        <v>1.6779864163004393E-2</v>
      </c>
      <c r="G68" s="54">
        <f>COUNTIF(PRO!F:F,"*self-awareness*")+COUNTIF(PRO!I:I,"*self-awareness*")+COUNTIF(PRO!L:L,"*self-awareness*")+COUNTIF(PRO!O:O,"*self-awareness*")+COUNTIF(PRO!R:R,"*self-awareness*")+COUNTIF(PRO!X:X,"*self-awareness*")+COUNTIF(PRO!AC:AC,"*self-awareness*")+COUNTIF(PRO!AE:AE,"*self-awareness*")+COUNTIF(PRO!AG:AG,"*self-awareness*")+COUNTIF(PRO!AJ:AJ,"*self-awareness*")+COUNTIF(PRO!AM:AM,"*self-awareness*")+COUNTIF(PRO!AP:AP,"*self-awareness*")+COUNTIF(PRO!AT:AT,"*self-awareness*")+COUNTIF(PRO!AY:AY,"*self-awareness*")+COUNTIF(PRO!BA:BA,"*self-awareness*")</f>
        <v>48</v>
      </c>
      <c r="H68" s="67">
        <f t="shared" si="30"/>
        <v>2.1907804655408491E-2</v>
      </c>
      <c r="I68" s="54">
        <f>COUNTIF(NO!F:F,"*self-awareness*")+COUNTIF(NO!I:I,"*self-awareness*")+COUNTIF(NO!L:L,"*self-awareness*")+COUNTIF(NO!O:O,"*self-awareness*")+COUNTIF(NO!R:R,"*self-awareness*")+COUNTIF(NO!X:X,"*self-awareness*")+COUNTIF(NO!AC:AC,"*self-awareness*")+COUNTIF(NO!AE:AE,"*self-awareness*")+COUNTIF(NO!AG:AG,"*self-awareness*")+COUNTIF(NO!AJ:AJ,"*self-awareness*")+COUNTIF(NO!AM:AM,"*self-awareness*")+COUNTIF(NO!AP:AP,"*self-awareness*")+COUNTIF(NO!AT:AT,"*self-awareness*")+COUNTIF(NO!AY:AY,"*self-awareness*")+COUNTIF(NO!BA:BA,"*self-awareness*")</f>
        <v>159</v>
      </c>
      <c r="J68" s="67">
        <f t="shared" si="31"/>
        <v>2.3971053821800089E-2</v>
      </c>
      <c r="K68" s="54">
        <f t="shared" si="28"/>
        <v>207</v>
      </c>
      <c r="L68" s="67">
        <f t="shared" si="32"/>
        <v>2.3434846597984831E-2</v>
      </c>
    </row>
    <row r="69" spans="1:24" x14ac:dyDescent="0.25">
      <c r="A69" s="46"/>
      <c r="B69" s="46" t="s">
        <v>6040</v>
      </c>
      <c r="C69" s="54">
        <f>COUNTIF(EN!F:F,"*contradiction*")+COUNTIF(EN!I:I,"*contradiction*")+COUNTIF(EN!L:L,"*contradiction*")+COUNTIF(EN!O:O,"*contradiction*")+COUNTIF(EN!R:R,"*contradiction*")+COUNTIF(EN!X:X,"*contradiction*")+COUNTIF(EN!AC:AC,"*contradiction*")+COUNTIF(EN!AE:AE,"*contradiction*")+COUNTIF(EN!AG:AG,"*contradiction*")+COUNTIF(EN!AJ:AJ,"*contradiction*")+COUNTIF(EN!AM:AM,"*contradiction*")+COUNTIF(EN!AP:AP,"*contradiction*")+COUNTIF(EN!AT:AT,"*contradiction*")+COUNTIF(EN!AY:AY,"*contradiction*")+COUNTIF(EN!BA:BA,"*contradiction*")</f>
        <v>0</v>
      </c>
      <c r="D69" s="67">
        <f t="shared" si="27"/>
        <v>0</v>
      </c>
      <c r="E69" s="54">
        <f>COUNTIF(DE!F:F,"*contradiction*")+COUNTIF(DE!I:I,"*contradiction*")+COUNTIF(DE!L:L,"*contradiction*")+COUNTIF(DE!O:O,"*contradiction*")+COUNTIF(DE!R:R,"*contradiction*")+COUNTIF(DE!X:X,"*contradiction*")+COUNTIF(DE!AC:AC,"*contradiction*")+COUNTIF(DE!AE:AE,"*contradiction*")+COUNTIF(DE!AG:AG,"*contradiction*")+COUNTIF(DE!AJ:AJ,"*contradiction*")+COUNTIF(DE!AM:AM,"*contradiction*")+COUNTIF(DE!AP:AP,"*contradiction*")+COUNTIF(DE!AT:AT,"*contradiction*")+COUNTIF(DE!AY:AY,"*contradiction*")+COUNTIF(DE!BA:BA,"*contradiction*")</f>
        <v>1</v>
      </c>
      <c r="F69" s="67">
        <f t="shared" si="29"/>
        <v>3.9952057530962844E-4</v>
      </c>
      <c r="G69" s="54">
        <f>COUNTIF(PRO!F:F,"*contradiction*")+COUNTIF(PRO!I:I,"*contradiction*")+COUNTIF(PRO!L:L,"*contradiction*")+COUNTIF(PRO!O:O,"*contradiction*")+COUNTIF(PRO!R:R,"*contradiction*")+COUNTIF(PRO!X:X,"*contradiction*")+COUNTIF(PRO!AC:AC,"*contradiction*")+COUNTIF(PRO!AE:AE,"*contradiction*")+COUNTIF(PRO!AG:AG,"*contradiction*")+COUNTIF(PRO!AJ:AJ,"*contradiction*")+COUNTIF(PRO!AM:AM,"*contradiction*")+COUNTIF(PRO!AP:AP,"*contradiction*")+COUNTIF(PRO!AT:AT,"*contradiction*")+COUNTIF(PRO!AY:AY,"*contradiction*")+COUNTIF(PRO!BA:BA,"*contradiction*")</f>
        <v>1</v>
      </c>
      <c r="H69" s="67">
        <f t="shared" si="30"/>
        <v>4.5641259698767686E-4</v>
      </c>
      <c r="I69" s="54">
        <f>COUNTIF(NO!F:F,"*contradiction*")+COUNTIF(NO!I:I,"*contradiction*")+COUNTIF(NO!L:L,"*contradiction*")+COUNTIF(NO!O:O,"*contradiction*")+COUNTIF(NO!R:R,"*contradiction*")+COUNTIF(NO!X:X,"*contradiction*")+COUNTIF(NO!AC:AC,"*contradiction*")+COUNTIF(NO!AE:AE,"*contradiction*")+COUNTIF(NO!AG:AG,"*contradiction*")+COUNTIF(NO!AJ:AJ,"*contradiction*")+COUNTIF(NO!AM:AM,"*contradiction*")+COUNTIF(NO!AP:AP,"*contradiction*")+COUNTIF(NO!AT:AT,"*contradiction*")+COUNTIF(NO!AY:AY,"*contradiction*")+COUNTIF(NO!BA:BA,"*contradiction*")</f>
        <v>0</v>
      </c>
      <c r="J69" s="67">
        <f t="shared" si="31"/>
        <v>0</v>
      </c>
      <c r="K69" s="54">
        <f t="shared" si="28"/>
        <v>1</v>
      </c>
      <c r="L69" s="67">
        <f t="shared" si="32"/>
        <v>1.1321181931393638E-4</v>
      </c>
    </row>
    <row r="70" spans="1:24" x14ac:dyDescent="0.25">
      <c r="A70" s="46"/>
      <c r="B70" s="46" t="s">
        <v>3810</v>
      </c>
      <c r="C70" s="54">
        <f>COUNTIF(EN!F:F,"*ambiguity*")+COUNTIF(EN!I:I,"*ambiguity*")+COUNTIF(EN!L:L,"*ambiguity*")+COUNTIF(EN!O:O,"*ambiguity*")+COUNTIF(EN!R:R,"*ambiguity*")+COUNTIF(EN!X:X,"*ambiguity*")+COUNTIF(EN!AC:AC,"*ambiguity*")+COUNTIF(EN!AE:AE,"*ambiguity*")+COUNTIF(EN!AG:AG,"*ambiguity*")+COUNTIF(EN!AJ:AJ,"*ambiguity*")+COUNTIF(EN!AM:AM,"*ambiguity*")+COUNTIF(EN!AP:AP,"*ambiguity*")+COUNTIF(EN!AT:AT,"*ambiguity*")+COUNTIF(EN!AY:AY,"*ambiguity*")+COUNTIF(EN!BA:BA,"*ambiguity*")</f>
        <v>136</v>
      </c>
      <c r="D70" s="67">
        <f t="shared" si="27"/>
        <v>2.1481598483651873E-2</v>
      </c>
      <c r="E70" s="54">
        <f>COUNTIF(DE!F:F,"*ambiguity*")+COUNTIF(DE!I:I,"*ambiguity*")+COUNTIF(DE!L:L,"*ambiguity*")+COUNTIF(DE!O:O,"*ambiguity*")+COUNTIF(DE!R:R,"*ambiguity*")+COUNTIF(DE!X:X,"*ambiguity*")+COUNTIF(DE!AC:AC,"*ambiguity*")+COUNTIF(DE!AE:AE,"*ambiguity*")+COUNTIF(DE!AG:AG,"*ambiguity*")+COUNTIF(DE!AJ:AJ,"*ambiguity*")+COUNTIF(DE!AM:AM,"*ambiguity*")+COUNTIF(DE!AP:AP,"*ambiguity*")+COUNTIF(DE!AT:AT,"*ambiguity*")+COUNTIF(DE!AY:AY,"*ambiguity*")+COUNTIF(DE!BA:BA,"*ambiguity*")</f>
        <v>56</v>
      </c>
      <c r="F70" s="67">
        <f t="shared" si="29"/>
        <v>2.2373152217339192E-2</v>
      </c>
      <c r="G70" s="54">
        <f>COUNTIF(PRO!F:F,"*ambiguity*")+COUNTIF(PRO!I:I,"*ambiguity*")+COUNTIF(PRO!L:L,"*ambiguity*")+COUNTIF(PRO!O:O,"*ambiguity*")+COUNTIF(PRO!R:R,"*ambiguity*")+COUNTIF(PRO!X:X,"*ambiguity*")+COUNTIF(PRO!AC:AC,"*ambiguity*")+COUNTIF(PRO!AE:AE,"*ambiguity*")+COUNTIF(PRO!AG:AG,"*ambiguity*")+COUNTIF(PRO!AJ:AJ,"*ambiguity*")+COUNTIF(PRO!AM:AM,"*ambiguity*")+COUNTIF(PRO!AP:AP,"*ambiguity*")+COUNTIF(PRO!AT:AT,"*ambiguity*")+COUNTIF(PRO!AY:AY,"*ambiguity*")+COUNTIF(PRO!BA:BA,"*ambiguity*")</f>
        <v>64</v>
      </c>
      <c r="H70" s="67">
        <f t="shared" si="30"/>
        <v>2.9210406207211319E-2</v>
      </c>
      <c r="I70" s="54">
        <f>COUNTIF(NO!F:F,"*ambiguity*")+COUNTIF(NO!I:I,"*ambiguity*")+COUNTIF(NO!L:L,"*ambiguity*")+COUNTIF(NO!O:O,"*ambiguity*")+COUNTIF(NO!R:R,"*ambiguity*")+COUNTIF(NO!X:X,"*ambiguity*")+COUNTIF(NO!AC:AC,"*ambiguity*")+COUNTIF(NO!AE:AE,"*ambiguity*")+COUNTIF(NO!AG:AG,"*ambiguity*")+COUNTIF(NO!AJ:AJ,"*ambiguity*")+COUNTIF(NO!AM:AM,"*ambiguity*")+COUNTIF(NO!AP:AP,"*ambiguity*")+COUNTIF(NO!AT:AT,"*ambiguity*")+COUNTIF(NO!AY:AY,"*ambiguity*")+COUNTIF(NO!BA:BA,"*ambiguity*")</f>
        <v>128</v>
      </c>
      <c r="J70" s="67">
        <f t="shared" si="31"/>
        <v>1.9297452133273028E-2</v>
      </c>
      <c r="K70" s="54">
        <f t="shared" si="28"/>
        <v>192</v>
      </c>
      <c r="L70" s="67">
        <f t="shared" si="32"/>
        <v>2.1736669308275784E-2</v>
      </c>
    </row>
    <row r="71" spans="1:24" x14ac:dyDescent="0.25">
      <c r="A71" s="46"/>
      <c r="B71" s="46" t="s">
        <v>3463</v>
      </c>
      <c r="C71" s="54">
        <f>COUNTIF(EN!F:F,"*metadata*")+COUNTIF(EN!I:I,"*metadata*")+COUNTIF(EN!L:L,"*metadata*")+COUNTIF(EN!O:O,"*metadata*")+COUNTIF(EN!R:R,"*metadata*")+COUNTIF(EN!X:X,"*metadata*")+COUNTIF(EN!AC:AC,"*metadata*")+COUNTIF(EN!AE:AE,"*metadata*")+COUNTIF(EN!AG:AG,"*metadata*")+COUNTIF(EN!AJ:AJ,"*metadata*")+COUNTIF(EN!AM:AM,"*metadata*")+COUNTIF(EN!AP:AP,"*metadata*")+COUNTIF(EN!AT:AT,"*metadata*")+COUNTIF(EN!AY:AY,"*metadata*")+COUNTIF(EN!BA:BA,"*metadata*")</f>
        <v>103</v>
      </c>
      <c r="D71" s="67">
        <f t="shared" si="27"/>
        <v>1.6269151792765755E-2</v>
      </c>
      <c r="E71" s="54">
        <f>COUNTIF(DE!F:F,"*metadata*")+COUNTIF(DE!I:I,"*metadata*")+COUNTIF(DE!L:L,"*metadata*")+COUNTIF(DE!O:O,"*metadata*")+COUNTIF(DE!R:R,"*metadata*")+COUNTIF(DE!X:X,"*metadata*")+COUNTIF(DE!AC:AC,"*metadata*")+COUNTIF(DE!AE:AE,"*metadata*")+COUNTIF(DE!AG:AG,"*metadata*")+COUNTIF(DE!AJ:AJ,"*metadata*")+COUNTIF(DE!AM:AM,"*metadata*")+COUNTIF(DE!AP:AP,"*metadata*")+COUNTIF(DE!AT:AT,"*metadata*")+COUNTIF(DE!AY:AY,"*metadata*")+COUNTIF(DE!BA:BA,"*metadata*")</f>
        <v>67</v>
      </c>
      <c r="F71" s="67">
        <f t="shared" si="29"/>
        <v>2.6767878545745107E-2</v>
      </c>
      <c r="G71" s="54">
        <f>COUNTIF(PRO!F:F,"*metadata*")+COUNTIF(PRO!I:I,"*metadata*")+COUNTIF(PRO!L:L,"*metadata*")+COUNTIF(PRO!O:O,"*metadata*")+COUNTIF(PRO!R:R,"*metadata*")+COUNTIF(PRO!X:X,"*metadata*")+COUNTIF(PRO!AC:AC,"*metadata*")+COUNTIF(PRO!AE:AE,"*metadata*")+COUNTIF(PRO!AG:AG,"*metadata*")+COUNTIF(PRO!AJ:AJ,"*metadata*")+COUNTIF(PRO!AM:AM,"*metadata*")+COUNTIF(PRO!AP:AP,"*metadata*")+COUNTIF(PRO!AT:AT,"*metadata*")+COUNTIF(PRO!AY:AY,"*metadata*")+COUNTIF(PRO!BA:BA,"*metadata*")</f>
        <v>60</v>
      </c>
      <c r="H71" s="67">
        <f t="shared" si="30"/>
        <v>2.7384755819260611E-2</v>
      </c>
      <c r="I71" s="54">
        <f>COUNTIF(NO!F:F,"*metadata*")+COUNTIF(NO!I:I,"*metadata*")+COUNTIF(NO!L:L,"*metadata*")+COUNTIF(NO!O:O,"*metadata*")+COUNTIF(NO!R:R,"*metadata*")+COUNTIF(NO!X:X,"*metadata*")+COUNTIF(NO!AC:AC,"*metadata*")+COUNTIF(NO!AE:AE,"*metadata*")+COUNTIF(NO!AG:AG,"*metadata*")+COUNTIF(NO!AJ:AJ,"*metadata*")+COUNTIF(NO!AM:AM,"*metadata*")+COUNTIF(NO!AP:AP,"*metadata*")+COUNTIF(NO!AT:AT,"*metadata*")+COUNTIF(NO!AY:AY,"*metadata*")+COUNTIF(NO!BA:BA,"*metadata*")</f>
        <v>110</v>
      </c>
      <c r="J71" s="67">
        <f t="shared" si="31"/>
        <v>1.658374792703151E-2</v>
      </c>
      <c r="K71" s="54">
        <f t="shared" si="28"/>
        <v>170</v>
      </c>
      <c r="L71" s="67">
        <f t="shared" si="32"/>
        <v>1.9246009283369184E-2</v>
      </c>
    </row>
    <row r="72" spans="1:24" x14ac:dyDescent="0.25">
      <c r="A72" s="46"/>
      <c r="B72" s="46" t="s">
        <v>3784</v>
      </c>
      <c r="C72" s="54">
        <f>COUNTIF(EN!F:F,"*frustration*")+COUNTIF(EN!I:I,"*frustration*")+COUNTIF(EN!L:L,"*frustration*")+COUNTIF(EN!O:O,"*frustration*")+COUNTIF(EN!R:R,"*frustration*")+COUNTIF(EN!X:X,"*frustration*")+COUNTIF(EN!AC:AC,"*frustration*")+COUNTIF(EN!AE:AE,"*frustration*")+COUNTIF(EN!AG:AG,"*frustration*")+COUNTIF(EN!AJ:AJ,"*frustration*")+COUNTIF(EN!AM:AM,"*frustration*")+COUNTIF(EN!AP:AP,"*frustration*")+COUNTIF(EN!AT:AT,"*frustration*")+COUNTIF(EN!AY:AY,"*frustration*")+COUNTIF(EN!BA:BA,"*frustration*")</f>
        <v>24</v>
      </c>
      <c r="D72" s="67">
        <f t="shared" si="27"/>
        <v>3.7908703206444481E-3</v>
      </c>
      <c r="E72" s="54">
        <f>COUNTIF(DE!F:F,"*frustration*")+COUNTIF(DE!I:I,"*frustration*")+COUNTIF(DE!L:L,"*frustration*")+COUNTIF(DE!O:O,"*frustration*")+COUNTIF(DE!R:R,"*frustration*")+COUNTIF(DE!X:X,"*frustration*")+COUNTIF(DE!AC:AC,"*frustration*")+COUNTIF(DE!AE:AE,"*frustration*")+COUNTIF(DE!AG:AG,"*frustration*")+COUNTIF(DE!AJ:AJ,"*frustration*")+COUNTIF(DE!AM:AM,"*frustration*")+COUNTIF(DE!AP:AP,"*frustration*")+COUNTIF(DE!AT:AT,"*frustration*")+COUNTIF(DE!AY:AY,"*frustration*")+COUNTIF(DE!BA:BA,"*frustration*")</f>
        <v>9</v>
      </c>
      <c r="F72" s="67">
        <f t="shared" si="29"/>
        <v>3.595685177786656E-3</v>
      </c>
      <c r="G72" s="54">
        <f>COUNTIF(PRO!F:F,"*frustration*")+COUNTIF(PRO!I:I,"*frustration*")+COUNTIF(PRO!L:L,"*frustration*")+COUNTIF(PRO!O:O,"*frustration*")+COUNTIF(PRO!R:R,"*frustration*")+COUNTIF(PRO!X:X,"*frustration*")+COUNTIF(PRO!AC:AC,"*frustration*")+COUNTIF(PRO!AE:AE,"*frustration*")+COUNTIF(PRO!AG:AG,"*frustration*")+COUNTIF(PRO!AJ:AJ,"*frustration*")+COUNTIF(PRO!AM:AM,"*frustration*")+COUNTIF(PRO!AP:AP,"*frustration*")+COUNTIF(PRO!AT:AT,"*frustration*")+COUNTIF(PRO!AY:AY,"*frustration*")+COUNTIF(PRO!BA:BA,"*frustration*")</f>
        <v>12</v>
      </c>
      <c r="H72" s="67">
        <f t="shared" si="30"/>
        <v>5.4769511638521227E-3</v>
      </c>
      <c r="I72" s="54">
        <f>COUNTIF(NO!F:F,"*frustration*")+COUNTIF(NO!I:I,"*frustration*")+COUNTIF(NO!L:L,"*frustration*")+COUNTIF(NO!O:O,"*frustration*")+COUNTIF(NO!R:R,"*frustration*")+COUNTIF(NO!X:X,"*frustration*")+COUNTIF(NO!AC:AC,"*frustration*")+COUNTIF(NO!AE:AE,"*frustration*")+COUNTIF(NO!AG:AG,"*frustration*")+COUNTIF(NO!AJ:AJ,"*frustration*")+COUNTIF(NO!AM:AM,"*frustration*")+COUNTIF(NO!AP:AP,"*frustration*")+COUNTIF(NO!AT:AT,"*frustration*")+COUNTIF(NO!AY:AY,"*frustration*")+COUNTIF(NO!BA:BA,"*frustration*")</f>
        <v>21</v>
      </c>
      <c r="J72" s="67">
        <f t="shared" si="31"/>
        <v>3.1659882406151062E-3</v>
      </c>
      <c r="K72" s="54">
        <f t="shared" si="28"/>
        <v>33</v>
      </c>
      <c r="L72" s="67">
        <f t="shared" si="32"/>
        <v>3.7359900373599006E-3</v>
      </c>
    </row>
    <row r="73" spans="1:24" x14ac:dyDescent="0.25">
      <c r="A73" s="47" t="s">
        <v>6041</v>
      </c>
      <c r="B73" s="48" t="s">
        <v>3241</v>
      </c>
      <c r="C73" s="55">
        <f>COUNTIF(EN!F:F,"*non-answer*")+COUNTIF(EN!I:I,"*non-answer*")+COUNTIF(EN!L:L,"*non-answer*")+COUNTIF(EN!O:O,"*non-answer*")+COUNTIF(EN!R:R,"*non-answer*")+COUNTIF(EN!X:X,"*non-answer*")+COUNTIF(EN!AC:AC,"*non-answer*")+COUNTIF(EN!AE:AE,"*non-answer*")+COUNTIF(EN!AG:AG,"*non-answer*")+COUNTIF(EN!AJ:AJ,"*non-answer*")+COUNTIF(EN!AM:AM,"*non-answer*")+COUNTIF(EN!AP:AP,"*non-answer*")+COUNTIF(EN!AT:AT,"*non-answer*")+COUNTIF(EN!AY:AY,"*non-answer*")+COUNTIF(EN!BA:BA,"*non-answer*")</f>
        <v>50</v>
      </c>
      <c r="D73" s="74">
        <f t="shared" si="27"/>
        <v>7.8976465013426006E-3</v>
      </c>
      <c r="E73" s="75">
        <f>COUNTIF(DE!F:F,"*non-answer*")+COUNTIF(DE!I:I,"*non-answer*")+COUNTIF(DE!L:L,"*non-answer*")+COUNTIF(DE!O:O,"*non-answer*")+COUNTIF(DE!R:R,"*non-answer*")+COUNTIF(DE!X:X,"*non-answer*")+COUNTIF(DE!AC:AC,"*non-answer*")+COUNTIF(DE!AE:AE,"*non-answer*")+COUNTIF(DE!AG:AG,"*non-answer*")+COUNTIF(DE!AJ:AJ,"*non-answer*")+COUNTIF(DE!AM:AM,"*non-answer*")+COUNTIF(DE!AP:AP,"*non-answer*")+COUNTIF(DE!AT:AT,"*non-answer*")+COUNTIF(DE!AY:AY,"*non-answer*")+COUNTIF(DE!BA:BA,"*non-answer*")</f>
        <v>28</v>
      </c>
      <c r="F73" s="74">
        <f t="shared" si="29"/>
        <v>1.1186576108669596E-2</v>
      </c>
      <c r="G73" s="75">
        <f>COUNTIF(PRO!F:F,"*non-answer*")+COUNTIF(PRO!I:I,"*non-answer*")+COUNTIF(PRO!L:L,"*non-answer*")+COUNTIF(PRO!O:O,"*non-answer*")+COUNTIF(PRO!R:R,"*non-answer*")+COUNTIF(PRO!X:X,"*non-answer*")+COUNTIF(PRO!AC:AC,"*non-answer*")+COUNTIF(PRO!AE:AE,"*non-answer*")+COUNTIF(PRO!AG:AG,"*non-answer*")+COUNTIF(PRO!AJ:AJ,"*non-answer*")+COUNTIF(PRO!AM:AM,"*non-answer*")+COUNTIF(PRO!AP:AP,"*non-answer*")+COUNTIF(PRO!AT:AT,"*non-answer*")+COUNTIF(PRO!AY:AY,"*non-answer*")+COUNTIF(PRO!BA:BA,"*non-answer*")</f>
        <v>11</v>
      </c>
      <c r="H73" s="74">
        <f t="shared" si="30"/>
        <v>5.0205385668644457E-3</v>
      </c>
      <c r="I73" s="75">
        <f>COUNTIF(NO!F:F,"*non-answer*")+COUNTIF(NO!I:I,"*non-answer*")+COUNTIF(NO!L:L,"*non-answer*")+COUNTIF(NO!O:O,"*non-answer*")+COUNTIF(NO!R:R,"*non-answer*")+COUNTIF(NO!X:X,"*non-answer*")+COUNTIF(NO!AC:AC,"*non-answer*")+COUNTIF(NO!AE:AE,"*non-answer*")+COUNTIF(NO!AG:AG,"*non-answer*")+COUNTIF(NO!AJ:AJ,"*non-answer*")+COUNTIF(NO!AM:AM,"*non-answer*")+COUNTIF(NO!AP:AP,"*non-answer*")+COUNTIF(NO!AT:AT,"*non-answer*")+COUNTIF(NO!AY:AY,"*non-answer*")+COUNTIF(NO!BA:BA,"*non-answer*")</f>
        <v>67</v>
      </c>
      <c r="J73" s="74">
        <f t="shared" si="31"/>
        <v>1.0101010101010102E-2</v>
      </c>
      <c r="K73" s="76">
        <f t="shared" si="28"/>
        <v>78</v>
      </c>
      <c r="L73" s="74">
        <f t="shared" si="32"/>
        <v>8.8305219064870374E-3</v>
      </c>
    </row>
    <row r="74" spans="1:24" x14ac:dyDescent="0.25">
      <c r="A74" s="49"/>
      <c r="B74" s="48" t="s">
        <v>3865</v>
      </c>
      <c r="C74" s="55">
        <f>COUNTIF(EN!F:F,"*comprehension*")+COUNTIF(EN!I:I,"*comprehension*")+COUNTIF(EN!L:L,"*comprehension*")+COUNTIF(EN!O:O,"*comprehension*")+COUNTIF(EN!R:R,"*comprehension*")+COUNTIF(EN!X:X,"*comprehension*")+COUNTIF(EN!AC:AC,"*comprehension*")+COUNTIF(EN!AE:AE,"*comprehension*")+COUNTIF(EN!AG:AG,"*comprehension*")+COUNTIF(EN!AJ:AJ,"*comprehension*")+COUNTIF(EN!AM:AM,"*comprehension*")+COUNTIF(EN!AP:AP,"*comprehension*")+COUNTIF(EN!AT:AT,"*comprehension*")+COUNTIF(EN!AY:AY,"*comprehension*")+COUNTIF(EN!BA:BA,"*comprehension*")</f>
        <v>44</v>
      </c>
      <c r="D74" s="74">
        <f t="shared" si="27"/>
        <v>6.949928921181488E-3</v>
      </c>
      <c r="E74" s="75">
        <f>COUNTIF(DE!F:F,"*comprehension*")+COUNTIF(DE!I:I,"*comprehension*")+COUNTIF(DE!L:L,"*comprehension*")+COUNTIF(DE!O:O,"*comprehension*")+COUNTIF(DE!R:R,"*comprehension*")+COUNTIF(DE!X:X,"*comprehension*")+COUNTIF(DE!AC:AC,"*comprehension*")+COUNTIF(DE!AE:AE,"*comprehension*")+COUNTIF(DE!AG:AG,"*comprehension*")+COUNTIF(DE!AJ:AJ,"*comprehension*")+COUNTIF(DE!AM:AM,"*comprehension*")+COUNTIF(DE!AP:AP,"*comprehension*")+COUNTIF(DE!AT:AT,"*comprehension*")+COUNTIF(DE!AY:AY,"*comprehension*")+COUNTIF(DE!BA:BA,"*comprehension*")</f>
        <v>15</v>
      </c>
      <c r="F74" s="74">
        <f t="shared" si="29"/>
        <v>5.9928086296444265E-3</v>
      </c>
      <c r="G74" s="75">
        <f>COUNTIF(PRO!F:F,"*comprehension*")+COUNTIF(PRO!I:I,"*comprehension*")+COUNTIF(PRO!L:L,"*comprehension*")+COUNTIF(PRO!O:O,"*comprehension*")+COUNTIF(PRO!R:R,"*comprehension*")+COUNTIF(PRO!X:X,"*comprehension*")+COUNTIF(PRO!AC:AC,"*comprehension*")+COUNTIF(PRO!AE:AE,"*comprehension*")+COUNTIF(PRO!AG:AG,"*comprehension*")+COUNTIF(PRO!AJ:AJ,"*comprehension*")+COUNTIF(PRO!AM:AM,"*comprehension*")+COUNTIF(PRO!AP:AP,"*comprehension*")+COUNTIF(PRO!AT:AT,"*comprehension*")+COUNTIF(PRO!AY:AY,"*comprehension*")+COUNTIF(PRO!BA:BA,"*comprehension*")</f>
        <v>13</v>
      </c>
      <c r="H74" s="74">
        <f t="shared" si="30"/>
        <v>5.9333637608397988E-3</v>
      </c>
      <c r="I74" s="75">
        <f>COUNTIF(NO!F:F,"*comprehension*")+COUNTIF(NO!I:I,"*comprehension*")+COUNTIF(NO!L:L,"*comprehension*")+COUNTIF(NO!O:O,"*comprehension*")+COUNTIF(NO!R:R,"*comprehension*")+COUNTIF(NO!X:X,"*comprehension*")+COUNTIF(NO!AC:AC,"*comprehension*")+COUNTIF(NO!AE:AE,"*comprehension*")+COUNTIF(NO!AG:AG,"*comprehension*")+COUNTIF(NO!AJ:AJ,"*comprehension*")+COUNTIF(NO!AM:AM,"*comprehension*")+COUNTIF(NO!AP:AP,"*comprehension*")+COUNTIF(NO!AT:AT,"*comprehension*")+COUNTIF(NO!AY:AY,"*comprehension*")+COUNTIF(NO!BA:BA,"*comprehension*")</f>
        <v>46</v>
      </c>
      <c r="J74" s="74">
        <f t="shared" si="31"/>
        <v>6.9350218603949944E-3</v>
      </c>
      <c r="K74" s="76">
        <f t="shared" si="28"/>
        <v>59</v>
      </c>
      <c r="L74" s="74">
        <f t="shared" si="32"/>
        <v>6.6794973395222458E-3</v>
      </c>
    </row>
    <row r="75" spans="1:24" x14ac:dyDescent="0.25">
      <c r="A75" s="49"/>
      <c r="B75" s="48" t="s">
        <v>4342</v>
      </c>
      <c r="C75" s="55">
        <f>COUNTIF(EN!F:F,"*invalid*")+COUNTIF(EN!I:I,"*invalid*")+COUNTIF(EN!L:L,"*invalid*")+COUNTIF(EN!O:O,"*invalid*")+COUNTIF(EN!R:R,"*invalid*")+COUNTIF(EN!X:X,"*invalid*")+COUNTIF(EN!AC:AC,"*invalid*")+COUNTIF(EN!AE:AE,"*invalid*")+COUNTIF(EN!AG:AG,"*invalid*")+COUNTIF(EN!AJ:AJ,"*invalid*")+COUNTIF(EN!AM:AM,"*invalid*")+COUNTIF(EN!AP:AP,"*invalid*")+COUNTIF(EN!AT:AT,"*invalid*")+COUNTIF(EN!AY:AY,"*invalid*")+COUNTIF(EN!BA:BA,"*invalid*")</f>
        <v>3</v>
      </c>
      <c r="D75" s="74">
        <f t="shared" si="27"/>
        <v>4.7385879008055601E-4</v>
      </c>
      <c r="E75" s="75">
        <f>COUNTIF(DE!F:F,"*invalid*")+COUNTIF(DE!I:I,"*invalid*")+COUNTIF(DE!L:L,"*invalid*")+COUNTIF(DE!O:O,"*invalid*")+COUNTIF(DE!R:R,"*invalid*")+COUNTIF(DE!X:X,"*invalid*")+COUNTIF(DE!AC:AC,"*invalid*")+COUNTIF(DE!AE:AE,"*invalid*")+COUNTIF(DE!AG:AG,"*invalid*")+COUNTIF(DE!AJ:AJ,"*invalid*")+COUNTIF(DE!AM:AM,"*invalid*")+COUNTIF(DE!AP:AP,"*invalid*")+COUNTIF(DE!AT:AT,"*invalid*")+COUNTIF(DE!AY:AY,"*invalid*")+COUNTIF(DE!BA:BA,"*invalid*")</f>
        <v>4</v>
      </c>
      <c r="F75" s="74">
        <f t="shared" si="29"/>
        <v>1.5980823012385138E-3</v>
      </c>
      <c r="G75" s="75">
        <f>COUNTIF(PRO!F:F,"*invalid*")+COUNTIF(PRO!I:I,"*invalid*")+COUNTIF(PRO!L:L,"*invalid*")+COUNTIF(PRO!O:O,"*invalid*")+COUNTIF(PRO!R:R,"*invalid*")+COUNTIF(PRO!X:X,"*invalid*")+COUNTIF(PRO!AC:AC,"*invalid*")+COUNTIF(PRO!AE:AE,"*invalid*")+COUNTIF(PRO!AG:AG,"*invalid*")+COUNTIF(PRO!AJ:AJ,"*invalid*")+COUNTIF(PRO!AM:AM,"*invalid*")+COUNTIF(PRO!AP:AP,"*invalid*")+COUNTIF(PRO!AT:AT,"*invalid*")+COUNTIF(PRO!AY:AY,"*invalid*")+COUNTIF(PRO!BA:BA,"*invalid*")</f>
        <v>0</v>
      </c>
      <c r="H75" s="74">
        <f t="shared" si="30"/>
        <v>0</v>
      </c>
      <c r="I75" s="75">
        <f>COUNTIF(NO!F:F,"*invalid*")+COUNTIF(NO!I:I,"*invalid*")+COUNTIF(NO!L:L,"*invalid*")+COUNTIF(NO!O:O,"*invalid*")+COUNTIF(NO!R:R,"*invalid*")+COUNTIF(NO!X:X,"*invalid*")+COUNTIF(NO!AC:AC,"*invalid*")+COUNTIF(NO!AE:AE,"*invalid*")+COUNTIF(NO!AG:AG,"*invalid*")+COUNTIF(NO!AJ:AJ,"*invalid*")+COUNTIF(NO!AM:AM,"*invalid*")+COUNTIF(NO!AP:AP,"*invalid*")+COUNTIF(NO!AT:AT,"*invalid*")+COUNTIF(NO!AY:AY,"*invalid*")+COUNTIF(NO!BA:BA,"*invalid*")</f>
        <v>1</v>
      </c>
      <c r="J75" s="74">
        <f t="shared" si="31"/>
        <v>1.5076134479119553E-4</v>
      </c>
      <c r="K75" s="76">
        <f t="shared" si="28"/>
        <v>7</v>
      </c>
      <c r="L75" s="74">
        <f t="shared" si="32"/>
        <v>7.9248273519755459E-4</v>
      </c>
    </row>
    <row r="76" spans="1:24" x14ac:dyDescent="0.25">
      <c r="A76" s="49"/>
      <c r="B76" s="48" t="s">
        <v>3448</v>
      </c>
      <c r="C76" s="55">
        <f>COUNTIF(EN!F:F,"*technical*")+COUNTIF(EN!I:I,"*technical*")+COUNTIF(EN!L:L,"*technical*")+COUNTIF(EN!O:O,"*technical*")+COUNTIF(EN!R:R,"*technical*")+COUNTIF(EN!X:X,"*technical*")+COUNTIF(EN!AC:AC,"*technical*")+COUNTIF(EN!AE:AE,"*technical*")+COUNTIF(EN!AG:AG,"*technical*")+COUNTIF(EN!AJ:AJ,"*technical*")+COUNTIF(EN!AM:AM,"*technical*")+COUNTIF(EN!AP:AP,"*technical*")+COUNTIF(EN!AT:AT,"*technical*")+COUNTIF(EN!AY:AY,"*technical*")+COUNTIF(EN!BA:BA,"*technical*")</f>
        <v>9</v>
      </c>
      <c r="D76" s="74">
        <f t="shared" si="27"/>
        <v>1.421576370241668E-3</v>
      </c>
      <c r="E76" s="75">
        <f>COUNTIF(DE!F:F,"*technical*")+COUNTIF(DE!I:I,"*technical*")+COUNTIF(DE!L:L,"*technical*")+COUNTIF(DE!O:O,"*technical*")+COUNTIF(DE!R:R,"*technical*")+COUNTIF(DE!X:X,"*technical*")+COUNTIF(DE!AC:AC,"*technical*")+COUNTIF(DE!AE:AE,"*technical*")+COUNTIF(DE!AG:AG,"*technical*")+COUNTIF(DE!AJ:AJ,"*technical*")+COUNTIF(DE!AM:AM,"*technical*")+COUNTIF(DE!AP:AP,"*technical*")+COUNTIF(DE!AT:AT,"*technical*")+COUNTIF(DE!AY:AY,"*technical*")+COUNTIF(DE!BA:BA,"*technical*")</f>
        <v>7</v>
      </c>
      <c r="F76" s="74">
        <f t="shared" si="29"/>
        <v>2.796644027167399E-3</v>
      </c>
      <c r="G76" s="75">
        <f>COUNTIF(PRO!F:F,"*technical*")+COUNTIF(PRO!I:I,"*technical*")+COUNTIF(PRO!L:L,"*technical*")+COUNTIF(PRO!O:O,"*technical*")+COUNTIF(PRO!R:R,"*technical*")+COUNTIF(PRO!X:X,"*technical*")+COUNTIF(PRO!AC:AC,"*technical*")+COUNTIF(PRO!AE:AE,"*technical*")+COUNTIF(PRO!AG:AG,"*technical*")+COUNTIF(PRO!AJ:AJ,"*technical*")+COUNTIF(PRO!AM:AM,"*technical*")+COUNTIF(PRO!AP:AP,"*technical*")+COUNTIF(PRO!AT:AT,"*technical*")+COUNTIF(PRO!AY:AY,"*technical*")+COUNTIF(PRO!BA:BA,"*technical*")</f>
        <v>1</v>
      </c>
      <c r="H76" s="74">
        <f t="shared" si="30"/>
        <v>4.5641259698767686E-4</v>
      </c>
      <c r="I76" s="75">
        <f>COUNTIF(NO!F:F,"*technical*")+COUNTIF(NO!I:I,"*technical*")+COUNTIF(NO!L:L,"*technical*")+COUNTIF(NO!O:O,"*technical*")+COUNTIF(NO!R:R,"*technical*")+COUNTIF(NO!X:X,"*technical*")+COUNTIF(NO!AC:AC,"*technical*")+COUNTIF(NO!AE:AE,"*technical*")+COUNTIF(NO!AG:AG,"*technical*")+COUNTIF(NO!AJ:AJ,"*technical*")+COUNTIF(NO!AM:AM,"*technical*")+COUNTIF(NO!AP:AP,"*technical*")+COUNTIF(NO!AT:AT,"*technical*")+COUNTIF(NO!AY:AY,"*technical*")+COUNTIF(NO!BA:BA,"*technical*")</f>
        <v>11</v>
      </c>
      <c r="J76" s="74">
        <f t="shared" si="31"/>
        <v>1.658374792703151E-3</v>
      </c>
      <c r="K76" s="76">
        <f t="shared" si="28"/>
        <v>16</v>
      </c>
      <c r="L76" s="74">
        <f>K76/8833</f>
        <v>1.8113891090229821E-3</v>
      </c>
    </row>
    <row r="77" spans="1:24" x14ac:dyDescent="0.25">
      <c r="A77" s="61"/>
      <c r="B77" s="60" t="s">
        <v>6043</v>
      </c>
      <c r="C77" s="72">
        <f>SUM(C41:C76)</f>
        <v>6331</v>
      </c>
      <c r="D77" s="61"/>
      <c r="E77" s="72">
        <f>SUM(E41:E76)</f>
        <v>2503</v>
      </c>
      <c r="F77" s="61"/>
      <c r="G77" s="72">
        <f>SUM(G41:G76)</f>
        <v>2191</v>
      </c>
      <c r="H77" s="61"/>
      <c r="I77" s="72">
        <f>SUM(I41:I76)</f>
        <v>6633</v>
      </c>
      <c r="J77" s="61"/>
      <c r="K77" s="73">
        <f>SUM(K41:K76)</f>
        <v>8834</v>
      </c>
      <c r="L77" s="59"/>
    </row>
    <row r="79" spans="1:24" x14ac:dyDescent="0.25">
      <c r="A79" s="69" t="s">
        <v>6117</v>
      </c>
      <c r="B79" s="71" t="s">
        <v>6118</v>
      </c>
      <c r="C79" s="71" t="s">
        <v>6025</v>
      </c>
      <c r="D79" s="71" t="s">
        <v>6026</v>
      </c>
      <c r="E79" s="71" t="s">
        <v>6027</v>
      </c>
      <c r="F79" s="71" t="s">
        <v>6028</v>
      </c>
      <c r="G79" s="71" t="s">
        <v>6047</v>
      </c>
      <c r="H79" s="71" t="s">
        <v>6048</v>
      </c>
      <c r="I79" s="71" t="s">
        <v>6049</v>
      </c>
      <c r="J79" s="71" t="s">
        <v>6050</v>
      </c>
      <c r="K79" s="71" t="s">
        <v>6029</v>
      </c>
      <c r="L79" s="71" t="s">
        <v>6030</v>
      </c>
    </row>
    <row r="80" spans="1:24" x14ac:dyDescent="0.25">
      <c r="A80" s="32" t="s">
        <v>6031</v>
      </c>
      <c r="B80" s="33" t="s">
        <v>3246</v>
      </c>
      <c r="C80" s="34">
        <f>COUNTIF(EN!$AC:$AC,"*prior*")</f>
        <v>46</v>
      </c>
      <c r="D80" s="62">
        <f t="shared" ref="D80:D115" si="40">C80/259</f>
        <v>0.17760617760617761</v>
      </c>
      <c r="E80" s="34">
        <f>COUNTIF(DE!$AC:$AC,"*prior*")</f>
        <v>8</v>
      </c>
      <c r="F80" s="62">
        <f>E80/101</f>
        <v>7.9207920792079209E-2</v>
      </c>
      <c r="G80" s="34">
        <f>COUNTIF(PRO!$AC:$AC,"*prior*")</f>
        <v>18</v>
      </c>
      <c r="H80" s="62">
        <f>G80/85</f>
        <v>0.21176470588235294</v>
      </c>
      <c r="I80" s="34">
        <f>COUNTIF(NO!$AC:$AC,"*prior*")</f>
        <v>36</v>
      </c>
      <c r="J80" s="62">
        <f>I80/275</f>
        <v>0.13090909090909092</v>
      </c>
      <c r="K80" s="34">
        <f t="shared" ref="K80:K115" si="41">C80+E80</f>
        <v>54</v>
      </c>
      <c r="L80" s="62">
        <f t="shared" ref="L80:L115" si="42">(C80+E80)/360</f>
        <v>0.15</v>
      </c>
    </row>
    <row r="81" spans="1:12" x14ac:dyDescent="0.25">
      <c r="A81" s="34"/>
      <c r="B81" s="33" t="s">
        <v>4037</v>
      </c>
      <c r="C81" s="34">
        <f>COUNTIF(EN!$AC:$AC,"*source*")</f>
        <v>3</v>
      </c>
      <c r="D81" s="62">
        <f t="shared" si="40"/>
        <v>1.1583011583011582E-2</v>
      </c>
      <c r="E81" s="34">
        <f>COUNTIF(DE!$AC:$AC,"*source*")</f>
        <v>0</v>
      </c>
      <c r="F81" s="62">
        <f t="shared" ref="F81:F115" si="43">E81/101</f>
        <v>0</v>
      </c>
      <c r="G81" s="34">
        <f>COUNTIF(PRO!$AC:$AC,"*source*")</f>
        <v>2</v>
      </c>
      <c r="H81" s="62">
        <f t="shared" ref="H81:H115" si="44">G81/85</f>
        <v>2.3529411764705882E-2</v>
      </c>
      <c r="I81" s="34">
        <f>COUNTIF(NO!$AC:$AC,"*source*")</f>
        <v>1</v>
      </c>
      <c r="J81" s="62">
        <f t="shared" ref="J81:J115" si="45">I81/275</f>
        <v>3.6363636363636364E-3</v>
      </c>
      <c r="K81" s="34">
        <f t="shared" si="41"/>
        <v>3</v>
      </c>
      <c r="L81" s="62">
        <f t="shared" si="42"/>
        <v>8.3333333333333332E-3</v>
      </c>
    </row>
    <row r="82" spans="1:12" x14ac:dyDescent="0.25">
      <c r="A82" s="34"/>
      <c r="B82" s="33" t="s">
        <v>3352</v>
      </c>
      <c r="C82" s="34">
        <f>COUNTIF(EN!$AC:$AC,"*authority*")</f>
        <v>2</v>
      </c>
      <c r="D82" s="62">
        <f t="shared" si="40"/>
        <v>7.7220077220077222E-3</v>
      </c>
      <c r="E82" s="34">
        <f>COUNTIF(DE!$AC:$AC,"*authority*")</f>
        <v>0</v>
      </c>
      <c r="F82" s="62">
        <f t="shared" si="43"/>
        <v>0</v>
      </c>
      <c r="G82" s="34">
        <f>COUNTIF(PRO!$AC:$AC,"*authority*")</f>
        <v>1</v>
      </c>
      <c r="H82" s="62">
        <f t="shared" si="44"/>
        <v>1.1764705882352941E-2</v>
      </c>
      <c r="I82" s="34">
        <f>COUNTIF(NO!$AC:$AC,"*authority*")</f>
        <v>1</v>
      </c>
      <c r="J82" s="62">
        <f t="shared" si="45"/>
        <v>3.6363636363636364E-3</v>
      </c>
      <c r="K82" s="34">
        <f t="shared" si="41"/>
        <v>2</v>
      </c>
      <c r="L82" s="62">
        <f t="shared" si="42"/>
        <v>5.5555555555555558E-3</v>
      </c>
    </row>
    <row r="83" spans="1:12" x14ac:dyDescent="0.25">
      <c r="A83" s="34"/>
      <c r="B83" s="33" t="s">
        <v>3238</v>
      </c>
      <c r="C83" s="34">
        <f>COUNTIF(EN!$AC:$AC,"*consensus*")</f>
        <v>14</v>
      </c>
      <c r="D83" s="62">
        <f t="shared" si="40"/>
        <v>5.4054054054054057E-2</v>
      </c>
      <c r="E83" s="34">
        <f>COUNTIF(DE!$AC:$AC,"*consensus*")</f>
        <v>3</v>
      </c>
      <c r="F83" s="62">
        <f t="shared" si="43"/>
        <v>2.9702970297029702E-2</v>
      </c>
      <c r="G83" s="34">
        <f>COUNTIF(PRO!$AC:$AC,"*consensus*")</f>
        <v>7</v>
      </c>
      <c r="H83" s="62">
        <f t="shared" si="44"/>
        <v>8.2352941176470587E-2</v>
      </c>
      <c r="I83" s="34">
        <f>COUNTIF(NO!$AC:$AC,"*consensus*")</f>
        <v>10</v>
      </c>
      <c r="J83" s="62">
        <f t="shared" si="45"/>
        <v>3.6363636363636362E-2</v>
      </c>
      <c r="K83" s="34">
        <f t="shared" si="41"/>
        <v>17</v>
      </c>
      <c r="L83" s="62">
        <f t="shared" si="42"/>
        <v>4.7222222222222221E-2</v>
      </c>
    </row>
    <row r="84" spans="1:12" x14ac:dyDescent="0.25">
      <c r="A84" s="34"/>
      <c r="B84" s="33" t="s">
        <v>3835</v>
      </c>
      <c r="C84" s="34">
        <f>COUNTIF(EN!$AC:$AC,"*emotion*")</f>
        <v>2</v>
      </c>
      <c r="D84" s="62">
        <f t="shared" si="40"/>
        <v>7.7220077220077222E-3</v>
      </c>
      <c r="E84" s="34">
        <f>COUNTIF(DE!$AC:$AC,"*emotion*")</f>
        <v>0</v>
      </c>
      <c r="F84" s="62">
        <f t="shared" si="43"/>
        <v>0</v>
      </c>
      <c r="G84" s="34">
        <f>COUNTIF(PRO!$AC:$AC,"*emotion*")</f>
        <v>1</v>
      </c>
      <c r="H84" s="62">
        <f t="shared" si="44"/>
        <v>1.1764705882352941E-2</v>
      </c>
      <c r="I84" s="34">
        <f>COUNTIF(NO!$AC:$AC,"*emotion*")</f>
        <v>1</v>
      </c>
      <c r="J84" s="62">
        <f t="shared" si="45"/>
        <v>3.6363636363636364E-3</v>
      </c>
      <c r="K84" s="34">
        <f t="shared" si="41"/>
        <v>2</v>
      </c>
      <c r="L84" s="62">
        <f t="shared" si="42"/>
        <v>5.5555555555555558E-3</v>
      </c>
    </row>
    <row r="85" spans="1:12" x14ac:dyDescent="0.25">
      <c r="A85" s="35" t="s">
        <v>6032</v>
      </c>
      <c r="B85" s="36" t="s">
        <v>3472</v>
      </c>
      <c r="C85" s="37">
        <f>COUNTIF(EN!$AC:$AC,"*context*")</f>
        <v>11</v>
      </c>
      <c r="D85" s="63">
        <f t="shared" si="40"/>
        <v>4.2471042471042469E-2</v>
      </c>
      <c r="E85" s="37">
        <f>COUNTIF(DE!$AC:$AC,"*context*")</f>
        <v>8</v>
      </c>
      <c r="F85" s="63">
        <f t="shared" si="43"/>
        <v>7.9207920792079209E-2</v>
      </c>
      <c r="G85" s="37">
        <f>COUNTIF(PRO!$AC:$AC,"*context*")</f>
        <v>5</v>
      </c>
      <c r="H85" s="63">
        <f t="shared" si="44"/>
        <v>5.8823529411764705E-2</v>
      </c>
      <c r="I85" s="37">
        <f>COUNTIF(NO!$AC:$AC,"*context*")</f>
        <v>14</v>
      </c>
      <c r="J85" s="63">
        <f t="shared" si="45"/>
        <v>5.0909090909090911E-2</v>
      </c>
      <c r="K85" s="37">
        <f t="shared" si="41"/>
        <v>19</v>
      </c>
      <c r="L85" s="63">
        <f t="shared" si="42"/>
        <v>5.2777777777777778E-2</v>
      </c>
    </row>
    <row r="86" spans="1:12" x14ac:dyDescent="0.25">
      <c r="A86" s="37"/>
      <c r="B86" s="36" t="s">
        <v>3425</v>
      </c>
      <c r="C86" s="37">
        <f>COUNTIF(EN!$AC:$AC,"*function*")</f>
        <v>56</v>
      </c>
      <c r="D86" s="63">
        <f t="shared" si="40"/>
        <v>0.21621621621621623</v>
      </c>
      <c r="E86" s="37">
        <f>COUNTIF(DE!$AC:$AC,"*function*")</f>
        <v>13</v>
      </c>
      <c r="F86" s="63">
        <f t="shared" si="43"/>
        <v>0.12871287128712872</v>
      </c>
      <c r="G86" s="37">
        <f>COUNTIF(PRO!$AC:$AC,"*function*")</f>
        <v>14</v>
      </c>
      <c r="H86" s="63">
        <f t="shared" si="44"/>
        <v>0.16470588235294117</v>
      </c>
      <c r="I86" s="37">
        <f>COUNTIF(NO!$AC:$AC,"*function*")</f>
        <v>55</v>
      </c>
      <c r="J86" s="63">
        <f t="shared" si="45"/>
        <v>0.2</v>
      </c>
      <c r="K86" s="37">
        <f t="shared" si="41"/>
        <v>69</v>
      </c>
      <c r="L86" s="63">
        <f t="shared" si="42"/>
        <v>0.19166666666666668</v>
      </c>
    </row>
    <row r="87" spans="1:12" x14ac:dyDescent="0.25">
      <c r="A87" s="37"/>
      <c r="B87" s="36" t="s">
        <v>3259</v>
      </c>
      <c r="C87" s="37">
        <f>COUNTIF(EN!$AC:$AC,"*inference*")</f>
        <v>36</v>
      </c>
      <c r="D87" s="63">
        <f t="shared" si="40"/>
        <v>0.138996138996139</v>
      </c>
      <c r="E87" s="37">
        <f>COUNTIF(DE!$AC:$AC,"*inference*")</f>
        <v>7</v>
      </c>
      <c r="F87" s="63">
        <f t="shared" si="43"/>
        <v>6.9306930693069313E-2</v>
      </c>
      <c r="G87" s="37">
        <f>COUNTIF(PRO!$AC:$AC,"*inference*")</f>
        <v>11</v>
      </c>
      <c r="H87" s="63">
        <f t="shared" si="44"/>
        <v>0.12941176470588237</v>
      </c>
      <c r="I87" s="37">
        <f>COUNTIF(NO!$AC:$AC,"*inference*")</f>
        <v>32</v>
      </c>
      <c r="J87" s="63">
        <f t="shared" si="45"/>
        <v>0.11636363636363636</v>
      </c>
      <c r="K87" s="37">
        <f t="shared" si="41"/>
        <v>43</v>
      </c>
      <c r="L87" s="63">
        <f t="shared" si="42"/>
        <v>0.11944444444444445</v>
      </c>
    </row>
    <row r="88" spans="1:12" x14ac:dyDescent="0.25">
      <c r="A88" s="37"/>
      <c r="B88" s="36" t="s">
        <v>3265</v>
      </c>
      <c r="C88" s="37">
        <f>COUNTIF(EN!$AC:$AC,"*intuition*")</f>
        <v>33</v>
      </c>
      <c r="D88" s="63">
        <f t="shared" si="40"/>
        <v>0.12741312741312741</v>
      </c>
      <c r="E88" s="37">
        <f>COUNTIF(DE!$AC:$AC,"*intuition*")</f>
        <v>18</v>
      </c>
      <c r="F88" s="63">
        <f t="shared" si="43"/>
        <v>0.17821782178217821</v>
      </c>
      <c r="G88" s="37">
        <f>COUNTIF(PRO!$AC:$AC,"*intuition*")</f>
        <v>12</v>
      </c>
      <c r="H88" s="63">
        <f t="shared" si="44"/>
        <v>0.14117647058823529</v>
      </c>
      <c r="I88" s="37">
        <f>COUNTIF(NO!$AC:$AC,"*intuition*")</f>
        <v>39</v>
      </c>
      <c r="J88" s="63">
        <f t="shared" si="45"/>
        <v>0.14181818181818182</v>
      </c>
      <c r="K88" s="37">
        <f t="shared" si="41"/>
        <v>51</v>
      </c>
      <c r="L88" s="63">
        <f t="shared" si="42"/>
        <v>0.14166666666666666</v>
      </c>
    </row>
    <row r="89" spans="1:12" x14ac:dyDescent="0.25">
      <c r="A89" s="37"/>
      <c r="B89" s="36" t="s">
        <v>3244</v>
      </c>
      <c r="C89" s="37">
        <f>COUNTIF(EN!$AC:$AC,"*interpretation*")</f>
        <v>92</v>
      </c>
      <c r="D89" s="63">
        <f t="shared" si="40"/>
        <v>0.35521235521235522</v>
      </c>
      <c r="E89" s="37">
        <f>COUNTIF(DE!$AC:$AC,"*interpretation*")</f>
        <v>55</v>
      </c>
      <c r="F89" s="63">
        <f t="shared" si="43"/>
        <v>0.54455445544554459</v>
      </c>
      <c r="G89" s="37">
        <f>COUNTIF(PRO!$AC:$AC,"*interpretation*")</f>
        <v>41</v>
      </c>
      <c r="H89" s="63">
        <f t="shared" si="44"/>
        <v>0.4823529411764706</v>
      </c>
      <c r="I89" s="37">
        <f>COUNTIF(NO!$AC:$AC,"*interpretation*")</f>
        <v>106</v>
      </c>
      <c r="J89" s="63">
        <f t="shared" si="45"/>
        <v>0.38545454545454544</v>
      </c>
      <c r="K89" s="37">
        <f t="shared" si="41"/>
        <v>147</v>
      </c>
      <c r="L89" s="63">
        <f t="shared" si="42"/>
        <v>0.40833333333333333</v>
      </c>
    </row>
    <row r="90" spans="1:12" x14ac:dyDescent="0.25">
      <c r="A90" s="37"/>
      <c r="B90" s="36" t="s">
        <v>3833</v>
      </c>
      <c r="C90" s="37">
        <f>COUNTIF(EN!$AC:$AC,"*artefact*")</f>
        <v>47</v>
      </c>
      <c r="D90" s="63">
        <f t="shared" si="40"/>
        <v>0.18146718146718147</v>
      </c>
      <c r="E90" s="37">
        <f>COUNTIF(DE!$AC:$AC,"*artefact*")</f>
        <v>9</v>
      </c>
      <c r="F90" s="63">
        <f t="shared" si="43"/>
        <v>8.9108910891089105E-2</v>
      </c>
      <c r="G90" s="37">
        <f>COUNTIF(PRO!$AC:$AC,"*artefact*")</f>
        <v>13</v>
      </c>
      <c r="H90" s="63">
        <f t="shared" si="44"/>
        <v>0.15294117647058825</v>
      </c>
      <c r="I90" s="37">
        <f>COUNTIF(NO!$AC:$AC,"*artefact*")</f>
        <v>43</v>
      </c>
      <c r="J90" s="63">
        <f t="shared" si="45"/>
        <v>0.15636363636363637</v>
      </c>
      <c r="K90" s="37">
        <f t="shared" si="41"/>
        <v>56</v>
      </c>
      <c r="L90" s="63">
        <f t="shared" si="42"/>
        <v>0.15555555555555556</v>
      </c>
    </row>
    <row r="91" spans="1:12" x14ac:dyDescent="0.25">
      <c r="A91" s="37"/>
      <c r="B91" s="36" t="s">
        <v>3423</v>
      </c>
      <c r="C91" s="37">
        <f>COUNTIF(EN!$AC:$AC,"*comparison*")</f>
        <v>7</v>
      </c>
      <c r="D91" s="63">
        <f t="shared" si="40"/>
        <v>2.7027027027027029E-2</v>
      </c>
      <c r="E91" s="37">
        <f>COUNTIF(DE!$AC:$AC,"*comparison*")</f>
        <v>1</v>
      </c>
      <c r="F91" s="63">
        <f t="shared" si="43"/>
        <v>9.9009900990099011E-3</v>
      </c>
      <c r="G91" s="37">
        <f>COUNTIF(PRO!$AC:$AC,"*comparison*")</f>
        <v>2</v>
      </c>
      <c r="H91" s="63">
        <f t="shared" si="44"/>
        <v>2.3529411764705882E-2</v>
      </c>
      <c r="I91" s="37">
        <f>COUNTIF(NO!$AC:$AC,"*comparison*")</f>
        <v>6</v>
      </c>
      <c r="J91" s="63">
        <f t="shared" si="45"/>
        <v>2.181818181818182E-2</v>
      </c>
      <c r="K91" s="37">
        <f t="shared" si="41"/>
        <v>8</v>
      </c>
      <c r="L91" s="63">
        <f t="shared" si="42"/>
        <v>2.2222222222222223E-2</v>
      </c>
    </row>
    <row r="92" spans="1:12" x14ac:dyDescent="0.25">
      <c r="A92" s="37"/>
      <c r="B92" s="36" t="s">
        <v>4722</v>
      </c>
      <c r="C92" s="37">
        <f>COUNTIF(EN!$AC:$AC,"*evolution*")</f>
        <v>65</v>
      </c>
      <c r="D92" s="63">
        <f t="shared" si="40"/>
        <v>0.25096525096525096</v>
      </c>
      <c r="E92" s="37">
        <f>COUNTIF(DE!$AC:$AC,"*evolution*")</f>
        <v>24</v>
      </c>
      <c r="F92" s="63">
        <f t="shared" si="43"/>
        <v>0.23762376237623761</v>
      </c>
      <c r="G92" s="37">
        <f>COUNTIF(PRO!$AC:$AC,"*evolution*")</f>
        <v>15</v>
      </c>
      <c r="H92" s="63">
        <f t="shared" si="44"/>
        <v>0.17647058823529413</v>
      </c>
      <c r="I92" s="37">
        <f>COUNTIF(NO!$AC:$AC,"*evolution*")</f>
        <v>74</v>
      </c>
      <c r="J92" s="63">
        <f t="shared" si="45"/>
        <v>0.2690909090909091</v>
      </c>
      <c r="K92" s="37">
        <f t="shared" si="41"/>
        <v>89</v>
      </c>
      <c r="L92" s="63">
        <f t="shared" si="42"/>
        <v>0.24722222222222223</v>
      </c>
    </row>
    <row r="93" spans="1:12" x14ac:dyDescent="0.25">
      <c r="A93" s="38" t="s">
        <v>6033</v>
      </c>
      <c r="B93" s="39" t="s">
        <v>3500</v>
      </c>
      <c r="C93" s="40">
        <f>COUNTIF(EN!$AC:$AC,"*rejection*")</f>
        <v>2</v>
      </c>
      <c r="D93" s="64">
        <f t="shared" si="40"/>
        <v>7.7220077220077222E-3</v>
      </c>
      <c r="E93" s="40">
        <f>COUNTIF(DE!$AC:$AC,"*rejection*")</f>
        <v>3</v>
      </c>
      <c r="F93" s="64">
        <f t="shared" si="43"/>
        <v>2.9702970297029702E-2</v>
      </c>
      <c r="G93" s="40">
        <f>COUNTIF(PRO!$AC:$AC,"*rejection*")</f>
        <v>3</v>
      </c>
      <c r="H93" s="64">
        <f t="shared" si="44"/>
        <v>3.5294117647058823E-2</v>
      </c>
      <c r="I93" s="40">
        <f>COUNTIF(NO!$AC:$AC,"*rejection*")</f>
        <v>2</v>
      </c>
      <c r="J93" s="64">
        <f t="shared" si="45"/>
        <v>7.2727272727272727E-3</v>
      </c>
      <c r="K93" s="40">
        <f t="shared" si="41"/>
        <v>5</v>
      </c>
      <c r="L93" s="64">
        <f t="shared" si="42"/>
        <v>1.3888888888888888E-2</v>
      </c>
    </row>
    <row r="94" spans="1:12" x14ac:dyDescent="0.25">
      <c r="A94" s="39"/>
      <c r="B94" s="39" t="s">
        <v>3346</v>
      </c>
      <c r="C94" s="40">
        <f>COUNTIF(EN!$AC:$AC,"*approval*")</f>
        <v>0</v>
      </c>
      <c r="D94" s="64">
        <f t="shared" si="40"/>
        <v>0</v>
      </c>
      <c r="E94" s="40">
        <f>COUNTIF(DE!$AC:$AC,"*approval*")</f>
        <v>0</v>
      </c>
      <c r="F94" s="64">
        <f t="shared" si="43"/>
        <v>0</v>
      </c>
      <c r="G94" s="40">
        <f>COUNTIF(PRO!$AC:$AC,"*approval*")</f>
        <v>0</v>
      </c>
      <c r="H94" s="64">
        <f t="shared" si="44"/>
        <v>0</v>
      </c>
      <c r="I94" s="40">
        <f>COUNTIF(NO!$AC:$AC,"*approval*")</f>
        <v>0</v>
      </c>
      <c r="J94" s="64">
        <f t="shared" si="45"/>
        <v>0</v>
      </c>
      <c r="K94" s="40">
        <f t="shared" si="41"/>
        <v>0</v>
      </c>
      <c r="L94" s="64">
        <f t="shared" si="42"/>
        <v>0</v>
      </c>
    </row>
    <row r="95" spans="1:12" x14ac:dyDescent="0.25">
      <c r="A95" s="39"/>
      <c r="B95" s="39" t="s">
        <v>3390</v>
      </c>
      <c r="C95" s="40">
        <f>COUNTIF(EN!$AC:$AC,"*sceptical*")</f>
        <v>2</v>
      </c>
      <c r="D95" s="64">
        <f t="shared" si="40"/>
        <v>7.7220077220077222E-3</v>
      </c>
      <c r="E95" s="40">
        <f>COUNTIF(DE!$AC:$AC,"*sceptical*")</f>
        <v>0</v>
      </c>
      <c r="F95" s="64">
        <f t="shared" si="43"/>
        <v>0</v>
      </c>
      <c r="G95" s="40">
        <f>COUNTIF(PRO!$AC:$AC,"*sceptical*")</f>
        <v>1</v>
      </c>
      <c r="H95" s="64">
        <f t="shared" si="44"/>
        <v>1.1764705882352941E-2</v>
      </c>
      <c r="I95" s="40">
        <f>COUNTIF(NO!$AC:$AC,"*sceptical*")</f>
        <v>1</v>
      </c>
      <c r="J95" s="64">
        <f t="shared" si="45"/>
        <v>3.6363636363636364E-3</v>
      </c>
      <c r="K95" s="40">
        <f t="shared" si="41"/>
        <v>2</v>
      </c>
      <c r="L95" s="64">
        <f t="shared" si="42"/>
        <v>5.5555555555555558E-3</v>
      </c>
    </row>
    <row r="96" spans="1:12" x14ac:dyDescent="0.25">
      <c r="A96" s="40"/>
      <c r="B96" s="39" t="s">
        <v>3247</v>
      </c>
      <c r="C96" s="40">
        <f>COUNTIF(EN!$AC:$AC,"*confirmation*")</f>
        <v>0</v>
      </c>
      <c r="D96" s="64">
        <f t="shared" si="40"/>
        <v>0</v>
      </c>
      <c r="E96" s="40">
        <f>COUNTIF(DE!$AC:$AC,"*confirmation*")</f>
        <v>0</v>
      </c>
      <c r="F96" s="64">
        <f t="shared" si="43"/>
        <v>0</v>
      </c>
      <c r="G96" s="40">
        <f>COUNTIF(PRO!$AC:$AC,"*confirmation*")</f>
        <v>0</v>
      </c>
      <c r="H96" s="64">
        <f t="shared" si="44"/>
        <v>0</v>
      </c>
      <c r="I96" s="40">
        <f>COUNTIF(NO!$AC:$AC,"*confirmation*")</f>
        <v>0</v>
      </c>
      <c r="J96" s="64">
        <f t="shared" si="45"/>
        <v>0</v>
      </c>
      <c r="K96" s="40">
        <f t="shared" si="41"/>
        <v>0</v>
      </c>
      <c r="L96" s="64">
        <f t="shared" si="42"/>
        <v>0</v>
      </c>
    </row>
    <row r="97" spans="1:12" x14ac:dyDescent="0.25">
      <c r="A97" s="40"/>
      <c r="B97" s="39" t="s">
        <v>6034</v>
      </c>
      <c r="C97" s="40">
        <f>COUNTIF(EN!$AC:$AC,"*change*")</f>
        <v>0</v>
      </c>
      <c r="D97" s="64">
        <f t="shared" si="40"/>
        <v>0</v>
      </c>
      <c r="E97" s="40">
        <f>COUNTIF(DE!$AC:$AC,"*change*")</f>
        <v>0</v>
      </c>
      <c r="F97" s="64">
        <f t="shared" si="43"/>
        <v>0</v>
      </c>
      <c r="G97" s="40">
        <f>COUNTIF(PRO!$AC:$AC,"*change*")</f>
        <v>0</v>
      </c>
      <c r="H97" s="64">
        <f t="shared" si="44"/>
        <v>0</v>
      </c>
      <c r="I97" s="40">
        <f>COUNTIF(NO!$AC:$AC,"*change*")</f>
        <v>0</v>
      </c>
      <c r="J97" s="64">
        <f t="shared" si="45"/>
        <v>0</v>
      </c>
      <c r="K97" s="40">
        <f t="shared" si="41"/>
        <v>0</v>
      </c>
      <c r="L97" s="64">
        <f t="shared" si="42"/>
        <v>0</v>
      </c>
    </row>
    <row r="98" spans="1:12" x14ac:dyDescent="0.25">
      <c r="A98" s="40"/>
      <c r="B98" s="39" t="s">
        <v>4274</v>
      </c>
      <c r="C98" s="40">
        <f>COUNTIF(EN!$AC:$AC,"*bias*")</f>
        <v>5</v>
      </c>
      <c r="D98" s="64">
        <f t="shared" si="40"/>
        <v>1.9305019305019305E-2</v>
      </c>
      <c r="E98" s="40">
        <f>COUNTIF(DE!$AC:$AC,"*bias*")</f>
        <v>1</v>
      </c>
      <c r="F98" s="64">
        <f t="shared" si="43"/>
        <v>9.9009900990099011E-3</v>
      </c>
      <c r="G98" s="40">
        <f>COUNTIF(PRO!$AC:$AC,"*bias*")</f>
        <v>0</v>
      </c>
      <c r="H98" s="64">
        <f t="shared" si="44"/>
        <v>0</v>
      </c>
      <c r="I98" s="40">
        <f>COUNTIF(NO!$AC:$AC,"*bias*")</f>
        <v>6</v>
      </c>
      <c r="J98" s="64">
        <f t="shared" si="45"/>
        <v>2.181818181818182E-2</v>
      </c>
      <c r="K98" s="40">
        <f t="shared" si="41"/>
        <v>6</v>
      </c>
      <c r="L98" s="64">
        <f t="shared" si="42"/>
        <v>1.6666666666666666E-2</v>
      </c>
    </row>
    <row r="99" spans="1:12" x14ac:dyDescent="0.25">
      <c r="A99" s="42" t="s">
        <v>6038</v>
      </c>
      <c r="B99" s="43" t="s">
        <v>2745</v>
      </c>
      <c r="C99" s="44">
        <f>COUNTIF(EN!$AC:$AC,"*detail*")</f>
        <v>0</v>
      </c>
      <c r="D99" s="65">
        <f t="shared" si="40"/>
        <v>0</v>
      </c>
      <c r="E99" s="44">
        <f>COUNTIF(DE!$AC:$AC,"*detail*")</f>
        <v>0</v>
      </c>
      <c r="F99" s="65">
        <f t="shared" si="43"/>
        <v>0</v>
      </c>
      <c r="G99" s="44">
        <f>COUNTIF(PRO!$AC:$AC,"*detail*")</f>
        <v>0</v>
      </c>
      <c r="H99" s="65">
        <f t="shared" si="44"/>
        <v>0</v>
      </c>
      <c r="I99" s="44">
        <f>COUNTIF(NO!$AC:$AC,"*detail*")</f>
        <v>0</v>
      </c>
      <c r="J99" s="65">
        <f t="shared" si="45"/>
        <v>0</v>
      </c>
      <c r="K99" s="44">
        <f t="shared" si="41"/>
        <v>0</v>
      </c>
      <c r="L99" s="65">
        <f t="shared" si="42"/>
        <v>0</v>
      </c>
    </row>
    <row r="100" spans="1:12" x14ac:dyDescent="0.25">
      <c r="A100" s="44"/>
      <c r="B100" s="43" t="s">
        <v>3320</v>
      </c>
      <c r="C100" s="44">
        <f>COUNTIF(EN!$AC:$AC,"*time*")</f>
        <v>1</v>
      </c>
      <c r="D100" s="65">
        <f t="shared" si="40"/>
        <v>3.8610038610038611E-3</v>
      </c>
      <c r="E100" s="44">
        <f>COUNTIF(DE!$AC:$AC,"*time*")</f>
        <v>0</v>
      </c>
      <c r="F100" s="65">
        <f t="shared" si="43"/>
        <v>0</v>
      </c>
      <c r="G100" s="44">
        <f>COUNTIF(PRO!$AC:$AC,"*time*")</f>
        <v>0</v>
      </c>
      <c r="H100" s="65">
        <f t="shared" si="44"/>
        <v>0</v>
      </c>
      <c r="I100" s="44">
        <f>COUNTIF(NO!$AC:$AC,"*time*")</f>
        <v>1</v>
      </c>
      <c r="J100" s="65">
        <f t="shared" si="45"/>
        <v>3.6363636363636364E-3</v>
      </c>
      <c r="K100" s="44">
        <f t="shared" si="41"/>
        <v>1</v>
      </c>
      <c r="L100" s="65">
        <f t="shared" si="42"/>
        <v>2.7777777777777779E-3</v>
      </c>
    </row>
    <row r="101" spans="1:12" x14ac:dyDescent="0.25">
      <c r="A101" s="44"/>
      <c r="B101" s="43" t="s">
        <v>3292</v>
      </c>
      <c r="C101" s="44">
        <f>COUNTIF(EN!$AC:$AC,"*aesthetics*")</f>
        <v>3</v>
      </c>
      <c r="D101" s="65">
        <f t="shared" si="40"/>
        <v>1.1583011583011582E-2</v>
      </c>
      <c r="E101" s="44">
        <f>COUNTIF(DE!$AC:$AC,"*aesthetics*")</f>
        <v>0</v>
      </c>
      <c r="F101" s="65">
        <f t="shared" si="43"/>
        <v>0</v>
      </c>
      <c r="G101" s="44">
        <f>COUNTIF(PRO!$AC:$AC,"*aesthetics*")</f>
        <v>1</v>
      </c>
      <c r="H101" s="65">
        <f t="shared" si="44"/>
        <v>1.1764705882352941E-2</v>
      </c>
      <c r="I101" s="44">
        <f>COUNTIF(NO!$AC:$AC,"*aesthetics*")</f>
        <v>2</v>
      </c>
      <c r="J101" s="65">
        <f t="shared" si="45"/>
        <v>7.2727272727272727E-3</v>
      </c>
      <c r="K101" s="44">
        <f t="shared" si="41"/>
        <v>3</v>
      </c>
      <c r="L101" s="65">
        <f t="shared" si="42"/>
        <v>8.3333333333333332E-3</v>
      </c>
    </row>
    <row r="102" spans="1:12" x14ac:dyDescent="0.25">
      <c r="A102" s="44"/>
      <c r="B102" s="43" t="s">
        <v>3427</v>
      </c>
      <c r="C102" s="44">
        <f>COUNTIF(EN!$AC:$AC,"*realism*")</f>
        <v>0</v>
      </c>
      <c r="D102" s="65">
        <f t="shared" si="40"/>
        <v>0</v>
      </c>
      <c r="E102" s="44">
        <f>COUNTIF(DE!$AC:$AC,"*realism*")</f>
        <v>0</v>
      </c>
      <c r="F102" s="65">
        <f t="shared" si="43"/>
        <v>0</v>
      </c>
      <c r="G102" s="44">
        <f>COUNTIF(PRO!$AC:$AC,"*realism*")</f>
        <v>0</v>
      </c>
      <c r="H102" s="65">
        <f t="shared" si="44"/>
        <v>0</v>
      </c>
      <c r="I102" s="44">
        <f>COUNTIF(NO!$AC:$AC,"*realism*")</f>
        <v>0</v>
      </c>
      <c r="J102" s="65">
        <f t="shared" si="45"/>
        <v>0</v>
      </c>
      <c r="K102" s="44">
        <f t="shared" si="41"/>
        <v>0</v>
      </c>
      <c r="L102" s="65">
        <f t="shared" si="42"/>
        <v>0</v>
      </c>
    </row>
    <row r="103" spans="1:12" x14ac:dyDescent="0.25">
      <c r="A103" s="44"/>
      <c r="B103" s="43" t="s">
        <v>3290</v>
      </c>
      <c r="C103" s="44">
        <f>COUNTIF(EN!$AC:$AC,"*personal*")</f>
        <v>15</v>
      </c>
      <c r="D103" s="65">
        <f t="shared" si="40"/>
        <v>5.7915057915057917E-2</v>
      </c>
      <c r="E103" s="44">
        <f>COUNTIF(DE!$AC:$AC,"*personal*")</f>
        <v>4</v>
      </c>
      <c r="F103" s="65">
        <f t="shared" si="43"/>
        <v>3.9603960396039604E-2</v>
      </c>
      <c r="G103" s="44">
        <f>COUNTIF(PRO!$AC:$AC,"*personal*")</f>
        <v>5</v>
      </c>
      <c r="H103" s="65">
        <f t="shared" si="44"/>
        <v>5.8823529411764705E-2</v>
      </c>
      <c r="I103" s="44">
        <f>COUNTIF(NO!$AC:$AC,"*personal*")</f>
        <v>14</v>
      </c>
      <c r="J103" s="65">
        <f t="shared" si="45"/>
        <v>5.0909090909090911E-2</v>
      </c>
      <c r="K103" s="44">
        <f t="shared" si="41"/>
        <v>19</v>
      </c>
      <c r="L103" s="65">
        <f t="shared" si="42"/>
        <v>5.2777777777777778E-2</v>
      </c>
    </row>
    <row r="104" spans="1:12" x14ac:dyDescent="0.25">
      <c r="A104" s="44"/>
      <c r="B104" s="43" t="s">
        <v>3302</v>
      </c>
      <c r="C104" s="44">
        <f>COUNTIF(EN!$AC:$AC,"*medium*")</f>
        <v>0</v>
      </c>
      <c r="D104" s="65">
        <f t="shared" si="40"/>
        <v>0</v>
      </c>
      <c r="E104" s="44">
        <f>COUNTIF(DE!$AC:$AC,"*medium*")</f>
        <v>0</v>
      </c>
      <c r="F104" s="65">
        <f t="shared" si="43"/>
        <v>0</v>
      </c>
      <c r="G104" s="44">
        <f>COUNTIF(PRO!$AC:$AC,"*medium*")</f>
        <v>0</v>
      </c>
      <c r="H104" s="65">
        <f t="shared" si="44"/>
        <v>0</v>
      </c>
      <c r="I104" s="44">
        <f>COUNTIF(NO!$AC:$AC,"*medium*")</f>
        <v>0</v>
      </c>
      <c r="J104" s="65">
        <f t="shared" si="45"/>
        <v>0</v>
      </c>
      <c r="K104" s="44">
        <f t="shared" si="41"/>
        <v>0</v>
      </c>
      <c r="L104" s="65">
        <f t="shared" si="42"/>
        <v>0</v>
      </c>
    </row>
    <row r="105" spans="1:12" x14ac:dyDescent="0.25">
      <c r="A105" s="44"/>
      <c r="B105" s="43" t="s">
        <v>3447</v>
      </c>
      <c r="C105" s="44">
        <f>COUNTIF(EN!$AC:$AC,"*purpose*")</f>
        <v>0</v>
      </c>
      <c r="D105" s="65">
        <f t="shared" si="40"/>
        <v>0</v>
      </c>
      <c r="E105" s="44">
        <f>COUNTIF(DE!$AC:$AC,"*purpose*")</f>
        <v>1</v>
      </c>
      <c r="F105" s="65">
        <f t="shared" si="43"/>
        <v>9.9009900990099011E-3</v>
      </c>
      <c r="G105" s="44">
        <f>COUNTIF(PRO!$AC:$AC,"*purpose*")</f>
        <v>0</v>
      </c>
      <c r="H105" s="65">
        <f t="shared" si="44"/>
        <v>0</v>
      </c>
      <c r="I105" s="44">
        <f>COUNTIF(NO!$AC:$AC,"*purpose*")</f>
        <v>1</v>
      </c>
      <c r="J105" s="65">
        <f t="shared" si="45"/>
        <v>3.6363636363636364E-3</v>
      </c>
      <c r="K105" s="44">
        <f t="shared" si="41"/>
        <v>1</v>
      </c>
      <c r="L105" s="65">
        <f t="shared" si="42"/>
        <v>2.7777777777777779E-3</v>
      </c>
    </row>
    <row r="106" spans="1:12" x14ac:dyDescent="0.25">
      <c r="A106" s="44"/>
      <c r="B106" s="43" t="s">
        <v>3329</v>
      </c>
      <c r="C106" s="44">
        <f>COUNTIF(EN!$AC:$AC,"*physicality*")</f>
        <v>111</v>
      </c>
      <c r="D106" s="65">
        <f t="shared" si="40"/>
        <v>0.42857142857142855</v>
      </c>
      <c r="E106" s="44">
        <f>COUNTIF(DE!$AC:$AC,"*physicality*")</f>
        <v>29</v>
      </c>
      <c r="F106" s="65">
        <f t="shared" si="43"/>
        <v>0.28712871287128711</v>
      </c>
      <c r="G106" s="44">
        <f>COUNTIF(PRO!$AC:$AC,"*physicality*")</f>
        <v>31</v>
      </c>
      <c r="H106" s="65">
        <f t="shared" si="44"/>
        <v>0.36470588235294116</v>
      </c>
      <c r="I106" s="44">
        <f>COUNTIF(NO!$AC:$AC,"*physicality*")</f>
        <v>109</v>
      </c>
      <c r="J106" s="65">
        <f t="shared" si="45"/>
        <v>0.39636363636363636</v>
      </c>
      <c r="K106" s="44">
        <f t="shared" si="41"/>
        <v>140</v>
      </c>
      <c r="L106" s="65">
        <f t="shared" si="42"/>
        <v>0.3888888888888889</v>
      </c>
    </row>
    <row r="107" spans="1:12" x14ac:dyDescent="0.25">
      <c r="A107" s="45" t="s">
        <v>6039</v>
      </c>
      <c r="B107" s="46" t="s">
        <v>3273</v>
      </c>
      <c r="C107" s="66">
        <f>COUNTIF(EN!$AC:$AC,"*self-awareness*")</f>
        <v>14</v>
      </c>
      <c r="D107" s="67">
        <f t="shared" si="40"/>
        <v>5.4054054054054057E-2</v>
      </c>
      <c r="E107" s="66">
        <f>COUNTIF(DE!$AC:$AC,"*self-awareness*")</f>
        <v>10</v>
      </c>
      <c r="F107" s="67">
        <f t="shared" si="43"/>
        <v>9.9009900990099015E-2</v>
      </c>
      <c r="G107" s="66">
        <f>COUNTIF(PRO!$AC:$AC,"*self-awareness*")</f>
        <v>9</v>
      </c>
      <c r="H107" s="67">
        <f t="shared" si="44"/>
        <v>0.10588235294117647</v>
      </c>
      <c r="I107" s="66">
        <f>COUNTIF(NO!$AC:$AC,"*self-awareness*")</f>
        <v>15</v>
      </c>
      <c r="J107" s="67">
        <f t="shared" si="45"/>
        <v>5.4545454545454543E-2</v>
      </c>
      <c r="K107" s="66">
        <f t="shared" si="41"/>
        <v>24</v>
      </c>
      <c r="L107" s="67">
        <f t="shared" si="42"/>
        <v>6.6666666666666666E-2</v>
      </c>
    </row>
    <row r="108" spans="1:12" x14ac:dyDescent="0.25">
      <c r="A108" s="46"/>
      <c r="B108" s="46" t="s">
        <v>6040</v>
      </c>
      <c r="C108" s="66">
        <f>COUNTIF(EN!$AC:$AC,"*contradiction*")</f>
        <v>0</v>
      </c>
      <c r="D108" s="67">
        <f t="shared" si="40"/>
        <v>0</v>
      </c>
      <c r="E108" s="66">
        <f>COUNTIF(DE!$AC:$AC,"*contradiciton*")</f>
        <v>0</v>
      </c>
      <c r="F108" s="67">
        <f t="shared" si="43"/>
        <v>0</v>
      </c>
      <c r="G108" s="66">
        <f>COUNTIF(PRO!$AC:$AC,"*contradiction*")</f>
        <v>0</v>
      </c>
      <c r="H108" s="67">
        <f t="shared" si="44"/>
        <v>0</v>
      </c>
      <c r="I108" s="66">
        <f>COUNTIF(NO!$AC:$AC,"*contradiciton*")</f>
        <v>0</v>
      </c>
      <c r="J108" s="67">
        <f t="shared" si="45"/>
        <v>0</v>
      </c>
      <c r="K108" s="66">
        <f t="shared" si="41"/>
        <v>0</v>
      </c>
      <c r="L108" s="67">
        <f t="shared" si="42"/>
        <v>0</v>
      </c>
    </row>
    <row r="109" spans="1:12" x14ac:dyDescent="0.25">
      <c r="A109" s="46"/>
      <c r="B109" s="46" t="s">
        <v>3810</v>
      </c>
      <c r="C109" s="66">
        <f>COUNTIF(EN!$AC:$AC,"*ambiguity*")</f>
        <v>5</v>
      </c>
      <c r="D109" s="67">
        <f t="shared" si="40"/>
        <v>1.9305019305019305E-2</v>
      </c>
      <c r="E109" s="66">
        <f>COUNTIF(DE!$AC:$AC,"*ambiguity*")</f>
        <v>5</v>
      </c>
      <c r="F109" s="67">
        <f t="shared" si="43"/>
        <v>4.9504950495049507E-2</v>
      </c>
      <c r="G109" s="66">
        <f>COUNTIF(PRO!$AC:$AC,"*ambiguity*")</f>
        <v>6</v>
      </c>
      <c r="H109" s="67">
        <f t="shared" si="44"/>
        <v>7.0588235294117646E-2</v>
      </c>
      <c r="I109" s="66">
        <f>COUNTIF(NO!$AC:$AC,"*ambiguity*")</f>
        <v>4</v>
      </c>
      <c r="J109" s="67">
        <f t="shared" si="45"/>
        <v>1.4545454545454545E-2</v>
      </c>
      <c r="K109" s="66">
        <f t="shared" si="41"/>
        <v>10</v>
      </c>
      <c r="L109" s="67">
        <f t="shared" si="42"/>
        <v>2.7777777777777776E-2</v>
      </c>
    </row>
    <row r="110" spans="1:12" x14ac:dyDescent="0.25">
      <c r="A110" s="46"/>
      <c r="B110" s="46" t="s">
        <v>3463</v>
      </c>
      <c r="C110" s="66">
        <f>COUNTIF(EN!$AC:$AC,"*metadata*")</f>
        <v>2</v>
      </c>
      <c r="D110" s="67">
        <f t="shared" si="40"/>
        <v>7.7220077220077222E-3</v>
      </c>
      <c r="E110" s="66">
        <f>COUNTIF(DE!$AC:$AC,"*metadata*")</f>
        <v>1</v>
      </c>
      <c r="F110" s="67">
        <f t="shared" si="43"/>
        <v>9.9009900990099011E-3</v>
      </c>
      <c r="G110" s="66">
        <f>COUNTIF(PRO!$AC:$AC,"*metadata*")</f>
        <v>2</v>
      </c>
      <c r="H110" s="67">
        <f t="shared" si="44"/>
        <v>2.3529411764705882E-2</v>
      </c>
      <c r="I110" s="66">
        <f>COUNTIF(NO!$AC:$AC,"*metadata*")</f>
        <v>1</v>
      </c>
      <c r="J110" s="67">
        <f t="shared" si="45"/>
        <v>3.6363636363636364E-3</v>
      </c>
      <c r="K110" s="66">
        <f t="shared" si="41"/>
        <v>3</v>
      </c>
      <c r="L110" s="67">
        <f t="shared" si="42"/>
        <v>8.3333333333333332E-3</v>
      </c>
    </row>
    <row r="111" spans="1:12" x14ac:dyDescent="0.25">
      <c r="A111" s="46"/>
      <c r="B111" s="46" t="s">
        <v>3784</v>
      </c>
      <c r="C111" s="66">
        <f>COUNTIF(EN!$AC:$AC,"*frustration*")</f>
        <v>1</v>
      </c>
      <c r="D111" s="67">
        <f t="shared" si="40"/>
        <v>3.8610038610038611E-3</v>
      </c>
      <c r="E111" s="66">
        <f>COUNTIF(DE!$AC:$AC,"*frustration*")</f>
        <v>0</v>
      </c>
      <c r="F111" s="67">
        <f t="shared" si="43"/>
        <v>0</v>
      </c>
      <c r="G111" s="66">
        <f>COUNTIF(PRO!$AC:$AC,"*frustration*")</f>
        <v>0</v>
      </c>
      <c r="H111" s="67">
        <f t="shared" si="44"/>
        <v>0</v>
      </c>
      <c r="I111" s="66">
        <f>COUNTIF(NO!$AC:$AC,"*frustration*")</f>
        <v>1</v>
      </c>
      <c r="J111" s="67">
        <f t="shared" si="45"/>
        <v>3.6363636363636364E-3</v>
      </c>
      <c r="K111" s="66">
        <f t="shared" si="41"/>
        <v>1</v>
      </c>
      <c r="L111" s="67">
        <f t="shared" si="42"/>
        <v>2.7777777777777779E-3</v>
      </c>
    </row>
    <row r="112" spans="1:12" x14ac:dyDescent="0.25">
      <c r="A112" s="47" t="s">
        <v>6041</v>
      </c>
      <c r="B112" s="48" t="s">
        <v>3241</v>
      </c>
      <c r="C112" s="78">
        <f>COUNTIF(EN!$AC:$AC,"*non-answer*")</f>
        <v>5</v>
      </c>
      <c r="D112" s="74">
        <f t="shared" si="40"/>
        <v>1.9305019305019305E-2</v>
      </c>
      <c r="E112" s="78">
        <f>COUNTIF(DE!$AC:$AC,"*non-answer*")</f>
        <v>3</v>
      </c>
      <c r="F112" s="74">
        <f t="shared" si="43"/>
        <v>2.9702970297029702E-2</v>
      </c>
      <c r="G112" s="78">
        <f>COUNTIF(PRO!$AC:$AC,"*non-answer*")</f>
        <v>0</v>
      </c>
      <c r="H112" s="74">
        <f t="shared" si="44"/>
        <v>0</v>
      </c>
      <c r="I112" s="78">
        <f>COUNTIF(NO!$AC:$AC,"*non-answer*")</f>
        <v>8</v>
      </c>
      <c r="J112" s="74">
        <f t="shared" si="45"/>
        <v>2.9090909090909091E-2</v>
      </c>
      <c r="K112" s="78">
        <f t="shared" si="41"/>
        <v>8</v>
      </c>
      <c r="L112" s="74">
        <f t="shared" si="42"/>
        <v>2.2222222222222223E-2</v>
      </c>
    </row>
    <row r="113" spans="1:12" x14ac:dyDescent="0.25">
      <c r="A113" s="49"/>
      <c r="B113" s="48" t="s">
        <v>3865</v>
      </c>
      <c r="C113" s="78">
        <f>COUNTIF(EN!$AC:$AC,"*comprehension*")</f>
        <v>4</v>
      </c>
      <c r="D113" s="74">
        <f t="shared" si="40"/>
        <v>1.5444015444015444E-2</v>
      </c>
      <c r="E113" s="78">
        <f>COUNTIF(DE!$AC:$AC,"*comprehension*")</f>
        <v>2</v>
      </c>
      <c r="F113" s="74">
        <f t="shared" si="43"/>
        <v>1.9801980198019802E-2</v>
      </c>
      <c r="G113" s="78">
        <f>COUNTIF(PRO!$AC:$AC,"*comprehension*")</f>
        <v>0</v>
      </c>
      <c r="H113" s="74">
        <f t="shared" si="44"/>
        <v>0</v>
      </c>
      <c r="I113" s="78">
        <f>COUNTIF(NO!$AC:$AC,"*comprehension*")</f>
        <v>6</v>
      </c>
      <c r="J113" s="74">
        <f t="shared" si="45"/>
        <v>2.181818181818182E-2</v>
      </c>
      <c r="K113" s="78">
        <f t="shared" si="41"/>
        <v>6</v>
      </c>
      <c r="L113" s="74">
        <f t="shared" si="42"/>
        <v>1.6666666666666666E-2</v>
      </c>
    </row>
    <row r="114" spans="1:12" x14ac:dyDescent="0.25">
      <c r="A114" s="49"/>
      <c r="B114" s="48" t="s">
        <v>4342</v>
      </c>
      <c r="C114" s="78">
        <f>COUNTIF(EN!$AC:$AC,"*invalid*")</f>
        <v>0</v>
      </c>
      <c r="D114" s="74">
        <f t="shared" si="40"/>
        <v>0</v>
      </c>
      <c r="E114" s="78">
        <f>COUNTIF(DE!$AC:$AC,"*invalid*")</f>
        <v>0</v>
      </c>
      <c r="F114" s="74">
        <f t="shared" si="43"/>
        <v>0</v>
      </c>
      <c r="G114" s="78">
        <f>COUNTIF(PRO!$AC:$AC,"*invalid*")</f>
        <v>0</v>
      </c>
      <c r="H114" s="74">
        <f t="shared" si="44"/>
        <v>0</v>
      </c>
      <c r="I114" s="78">
        <f>COUNTIF(NO!$AC:$AC,"*invalid*")</f>
        <v>0</v>
      </c>
      <c r="J114" s="74">
        <f t="shared" si="45"/>
        <v>0</v>
      </c>
      <c r="K114" s="78">
        <f t="shared" si="41"/>
        <v>0</v>
      </c>
      <c r="L114" s="74">
        <f t="shared" si="42"/>
        <v>0</v>
      </c>
    </row>
    <row r="115" spans="1:12" x14ac:dyDescent="0.25">
      <c r="A115" s="49"/>
      <c r="B115" s="48" t="s">
        <v>3448</v>
      </c>
      <c r="C115" s="78">
        <f>COUNTIF(EN!$AC:$AC,"*technical*")</f>
        <v>0</v>
      </c>
      <c r="D115" s="74">
        <f t="shared" si="40"/>
        <v>0</v>
      </c>
      <c r="E115" s="78">
        <f>COUNTIF(DE!$AC:$AC,"*technical*")</f>
        <v>0</v>
      </c>
      <c r="F115" s="74">
        <f t="shared" si="43"/>
        <v>0</v>
      </c>
      <c r="G115" s="78">
        <f>COUNTIF(PRO!$AC:$AC,"*technical*")</f>
        <v>0</v>
      </c>
      <c r="H115" s="74">
        <f t="shared" si="44"/>
        <v>0</v>
      </c>
      <c r="I115" s="78">
        <f>COUNTIF(NO!$AC:$AC,"*technical*")</f>
        <v>0</v>
      </c>
      <c r="J115" s="74">
        <f t="shared" si="45"/>
        <v>0</v>
      </c>
      <c r="K115" s="78">
        <f t="shared" si="41"/>
        <v>0</v>
      </c>
      <c r="L115" s="74">
        <f t="shared" si="42"/>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L p Y S U 9 U Q G I m k A A A A 9 Q A A A B I A H A B D b 2 5 m a W c v U G F j a 2 F n Z S 5 4 b W w g o h g A K K A U A A A A A A A A A A A A A A A A A A A A A A A A A A A A h Y 9 N D o I w F I S v Q r q n B f y J m k d Z q D t J T E y M 2 6 Z U a I S H o c V y N x c e y S u I U d S d y 5 n v W 8 z c r z d I u q r 0 L q o x u s a Y h D Q g n k J Z Z x r z m L T 2 6 M 9 I w m E r 5 E n k y u t l N I v O Z D E p r D 0 v G H P O U T e i d Z O z K A h C d k g 3 O 1 m o S p C P r P / L v k Z j B U p F O O x f Y 3 h E 5 x M 6 H f e T g A 0 d p B q / P O r Z k / 6 U s G x L 2 z a K K / R X a 2 B D B P a + w B 9 Q S w M E F A A C A A g A L p Y S 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6 W E l M o i k e 4 D g A A A B E A A A A T A B w A R m 9 y b X V s Y X M v U 2 V j d G l v b j E u b S C i G A A o o B Q A A A A A A A A A A A A A A A A A A A A A A A A A A A A r T k 0 u y c z P U w i G 0 I b W A F B L A Q I t A B Q A A g A I A C 6 W E l P V E B i J p A A A A P U A A A A S A A A A A A A A A A A A A A A A A A A A A A B D b 2 5 m a W c v U G F j a 2 F n Z S 5 4 b W x Q S w E C L Q A U A A I A C A A u l h J T D 8 r p q 6 Q A A A D p A A A A E w A A A A A A A A A A A A A A A A D w A A A A W 0 N v b n R l b n R f V H l w Z X N d L n h t b F B L A Q I t A B Q A A g A I A C 6 W E l M 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w Y K U U O t Z / T 5 H z J f K 1 5 1 J y A A A A A A I A A A A A A B B m A A A A A Q A A I A A A A E q v 4 r 5 J m o / w S D k u u 7 x 5 x v h p j 7 I 3 l l c 0 w G u 4 d S / p U g A Q A A A A A A 6 A A A A A A g A A I A A A A I x Y o l c 9 K X J T 4 o I Z w E o j t q U Q K l 2 m 2 i f 8 t F c a v 1 N p s C b t U A A A A K / I 3 D D q N S 5 Y I A + u E N 0 j a W e T A 2 G Z 6 S / Z e l C Z J 2 8 m A l o n 4 Q 1 Z X U l 1 Z q y o d G g w b m D p e y K x F 0 q d y S 9 M g 7 u m M t G q K O K h z s 2 f N B U O B v E n g N 0 9 9 1 G 1 Q A A A A B n n r r f n D G / H S 4 O K 0 N z M Z P i 6 b h e 6 V r J c o T 0 8 v o X e i 2 p t q e b 6 O w d e 8 C 6 x c 4 a 5 e O m l 7 Y S a c p / 1 k K 1 n g d V W + P x 4 a a s = < / D a t a M a s h u p > 
</file>

<file path=customXml/itemProps1.xml><?xml version="1.0" encoding="utf-8"?>
<ds:datastoreItem xmlns:ds="http://schemas.openxmlformats.org/officeDocument/2006/customXml" ds:itemID="{988AB37E-CFF9-4FCB-B4C4-ABD1F66B450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EN</vt:lpstr>
      <vt:lpstr>DE</vt:lpstr>
      <vt:lpstr>PRO</vt:lpstr>
      <vt:lpstr>NO</vt:lpstr>
      <vt:lpstr>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Marleen</dc:creator>
  <cp:lastModifiedBy>Marleen</cp:lastModifiedBy>
  <dcterms:created xsi:type="dcterms:W3CDTF">2021-05-22T16:16:55Z</dcterms:created>
  <dcterms:modified xsi:type="dcterms:W3CDTF">2022-05-19T21:26:45Z</dcterms:modified>
</cp:coreProperties>
</file>